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15480" windowHeight="11640" activeTab="9"/>
  </bookViews>
  <sheets>
    <sheet name="прил1" sheetId="1" r:id="rId1"/>
    <sheet name="прил7" sheetId="2" r:id="rId2"/>
    <sheet name="прил 9" sheetId="3" r:id="rId3"/>
    <sheet name="прил13" sheetId="4" r:id="rId4"/>
    <sheet name="прил 11" sheetId="5" r:id="rId5"/>
    <sheet name="ПРИЛ 5" sheetId="6" r:id="rId6"/>
    <sheet name="прил 10" sheetId="7" r:id="rId7"/>
    <sheet name="прил12" sheetId="8" r:id="rId8"/>
    <sheet name="прил 14" sheetId="9" r:id="rId9"/>
    <sheet name="прил 21" sheetId="10" r:id="rId10"/>
  </sheets>
  <externalReferences>
    <externalReference r:id="rId13"/>
  </externalReferences>
  <definedNames>
    <definedName name="_GoBack" localSheetId="2">'прил 9'!#REF!</definedName>
    <definedName name="_xlnm.Print_Area" localSheetId="4">'прил 11'!$A$1:$J$355</definedName>
    <definedName name="_xlnm.Print_Area" localSheetId="2">'прил 9'!$A$1:$F$351</definedName>
    <definedName name="_xlnm.Print_Area" localSheetId="3">'прил13'!$A$1:$C$60</definedName>
  </definedNames>
  <calcPr fullCalcOnLoad="1"/>
</workbook>
</file>

<file path=xl/sharedStrings.xml><?xml version="1.0" encoding="utf-8"?>
<sst xmlns="http://schemas.openxmlformats.org/spreadsheetml/2006/main" count="6121" uniqueCount="794">
  <si>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</si>
  <si>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</si>
  <si>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</si>
  <si>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</si>
  <si>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</si>
  <si>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</si>
  <si>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</si>
  <si>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17 0 0000</t>
  </si>
  <si>
    <t>Дорожное хозяйство (дорожные фонды)</t>
  </si>
  <si>
    <t>Создание условий, обеспечивающих повышение мотивации жителей Октябрьского района Курской области к регулярным занятиям физической культурой и спортом и ведению здорового образа жизни</t>
  </si>
  <si>
    <t xml:space="preserve">Доходы от оказания платных услуг (работ) </t>
  </si>
  <si>
    <t xml:space="preserve">Прочие доходы от оказания платных услуг (работ) </t>
  </si>
  <si>
    <r>
      <t>Безвозмездные поступления от других бюджетов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</si>
  <si>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r>
      <t>Дотации бюджетам субъектов Российской Федерации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и муниципальных образований</t>
    </r>
  </si>
  <si>
    <r>
      <t>Субвенции бюджетам субъектов Российской Федерации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и муниципальных образований</t>
    </r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</si>
  <si>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</si>
  <si>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</si>
  <si>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 xml:space="preserve">Субвенции  бюджетам муниципальных районов  на      осуществление отдельных государственных полномочий в сфере трудовых отношений   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</si>
  <si>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по       организации и осуществлению деятельности по опеке и попечительству               </t>
  </si>
  <si>
    <t>Субвенции  бюджетам муниципальных районов на   осуществление отдельных государственных полномочий по финансовому обеспечению мер социальной поддержки на предосталение компенсации расходов на оплату жилых помещений, отопления и освещения работникам муниципальных образовательных учреждений</t>
  </si>
  <si>
    <t>Субвенции муниципальным районам для осуществления государственных полномочий по предоставлению работникам муниципальных учреждений культуры мер социальной поддержки, установленных законодательством Курской области</t>
  </si>
  <si>
    <t>Субвенции муниципальным районам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</t>
  </si>
  <si>
    <t>Субвенции муниципальным районам на содержание работников,осуществляющих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</si>
  <si>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Субвенции бюджетам муниципальных районов  в размере, необходимом для реализации основных общеобразовательных программ в части финансирования расходов на оплату труда работников муниципальных общеобразовательных организаций,расходов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</si>
  <si>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Субвенция бюджетам муниципальных районов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</si>
  <si>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Субвенции  бюджетам  муниципальных районов на оказание финансовой поддержки общественным организациям ветеранов войны, труда, Вооруженных сил и правоохранительных органов</t>
  </si>
  <si>
    <t>Субвенции  бюджетам муниципальных районов для осуществления отдельного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</si>
  <si>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в сфере  социальной защиты населения     </t>
  </si>
  <si>
    <t>Субвенции бюджетам муниципальных районов  на   осуществление отдельных государственных полномочий по организации и обеспечению деятельности административных комиссий</t>
  </si>
  <si>
    <t xml:space="preserve">Субвенции  бюджетам муниципальных районов на       осуществление отдельных государственных полномочий по расчету и предоставлению  дотаций на выравнивание бюджетной      обеспеченности поселений </t>
  </si>
  <si>
    <t xml:space="preserve">Субвенции  бюджетам  муниципальных районов на    осуществление отдельных государственных полномочий в сфере архивного дела    </t>
  </si>
  <si>
    <t xml:space="preserve">Субвенции  бюджетам муниципальных районов на    осуществление отдельных государственных полномочий по обеспечению деятельности коммисий по делам несовершеннолетних и защите их прав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</si>
  <si>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</si>
  <si>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</si>
  <si>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</si>
  <si>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</si>
  <si>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</si>
  <si>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</si>
  <si>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01 3 1401</t>
  </si>
  <si>
    <t>15 1 0000</t>
  </si>
  <si>
    <t>рублей</t>
  </si>
  <si>
    <t>01 03 0100 05 0000 810</t>
  </si>
  <si>
    <t>01 03 0100 00 0000 800</t>
  </si>
  <si>
    <t>Cубвенции по осуществлению выплаты компенсации части родительской платы за содержание ребенка в муниципальных образовательных учреждениях и иных образовательных организациях</t>
  </si>
  <si>
    <t>Выполнение других (прочих) обязательств  органа местного самоуправления</t>
  </si>
  <si>
    <t xml:space="preserve">Резервный фонд  местной администрации </t>
  </si>
  <si>
    <t>Субвенции бюджетам муниципальных районов на содержание работников, обеспечивающих государственные полномочия по осуществлению выплаты компенсации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</si>
  <si>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Расходы на выплаты персоналу в целях обеспечения выполнения функций  государственными (муниципальными )  органами ,казенными учреждениями,органами управления,государственными внебюджетными фондами</t>
  </si>
  <si>
    <t>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</si>
  <si>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</si>
  <si>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</si>
  <si>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</si>
  <si>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2 02 03999 05 0000 151 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</si>
  <si>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Федерацииы</t>
  </si>
  <si>
    <t>03 1 0000</t>
  </si>
  <si>
    <t xml:space="preserve">05 1 0000 </t>
  </si>
  <si>
    <t>12 1 0000</t>
  </si>
  <si>
    <t>14 1 0000</t>
  </si>
  <si>
    <t>17 1 0000</t>
  </si>
  <si>
    <t>05 1 0000</t>
  </si>
  <si>
    <t>400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</si>
  <si>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</si>
  <si>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</si>
  <si>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 xml:space="preserve">Реализация основных общеобразовательных программ и дополнительных общеобразовательных программ  в части финансирования расходов на оплату труда 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 местных бюджетов) </t>
  </si>
  <si>
    <t xml:space="preserve">Содержание работников,осуществляющих переданные государственные полномочия по выплате компенсации части родительской платы </t>
  </si>
  <si>
    <t xml:space="preserve">Выплата компенсации части родительской платы </t>
  </si>
  <si>
    <t>Наименование</t>
  </si>
  <si>
    <t>Рз</t>
  </si>
  <si>
    <t>ПР</t>
  </si>
  <si>
    <t>ЦСР</t>
  </si>
  <si>
    <t>ВР</t>
  </si>
  <si>
    <t>Сумма</t>
  </si>
  <si>
    <t>классификации расходов бюджета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</si>
  <si>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</si>
  <si>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</si>
  <si>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</si>
  <si>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</si>
  <si>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</si>
  <si>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</si>
  <si>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</si>
  <si>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</si>
  <si>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</si>
  <si>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</si>
  <si>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</si>
  <si>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</si>
  <si>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</si>
  <si>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</si>
  <si>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</si>
  <si>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</si>
  <si>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</si>
  <si>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ОБРАЗОВАНИЕ</t>
  </si>
  <si>
    <t>Дошкольное образование</t>
  </si>
  <si>
    <t>07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</si>
  <si>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</si>
  <si>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</si>
  <si>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</si>
  <si>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</si>
  <si>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</si>
  <si>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</si>
  <si>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</si>
  <si>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</si>
  <si>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</si>
  <si>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</si>
  <si>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</si>
  <si>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</si>
  <si>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</si>
  <si>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</si>
  <si>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Массовый спорт</t>
  </si>
  <si>
    <t>11</t>
  </si>
  <si>
    <t>13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</si>
  <si>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</si>
  <si>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</si>
  <si>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Код бюджетной классификации
Российской    Федерации
</t>
  </si>
  <si>
    <t>Наименование доходов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</si>
  <si>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</si>
  <si>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</si>
  <si>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</si>
  <si>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</si>
  <si>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</si>
  <si>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2 02 00000 00 0000 000</t>
  </si>
  <si>
    <t>2 02 01000 00 0000 151</t>
  </si>
  <si>
    <t>2 02 01001 00 0000 151</t>
  </si>
  <si>
    <t>2 02 01001 05 0000 151</t>
  </si>
  <si>
    <t>Дотации  на выравнивание  бюджетной обеспеченности</t>
  </si>
  <si>
    <t>Дотации бюджетам муниципальных районов на выравнивание бюджетной обеспеченности</t>
  </si>
  <si>
    <t>2 02 03000 00 0000 151</t>
  </si>
  <si>
    <t>2 02 03003 00 0000 151</t>
  </si>
  <si>
    <t>2 02 03003 05 0000 151</t>
  </si>
  <si>
    <t>2 02 03013 00 0000 151</t>
  </si>
  <si>
    <t>2 02 03013 05 0000 151</t>
  </si>
  <si>
    <t xml:space="preserve">2 02 03027 00 0000 151 </t>
  </si>
  <si>
    <t xml:space="preserve">2 02 03027 05 0000 151 </t>
  </si>
  <si>
    <t>2 02 03999 00 0000 151</t>
  </si>
  <si>
    <t>Субвенции бюджетам на государственную регистрацию актов гражданского состояния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</si>
  <si>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</si>
  <si>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</si>
  <si>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Прочие субвенции</t>
  </si>
  <si>
    <t>2 02 03999 05 0000 151</t>
  </si>
  <si>
    <t>Прочие субвенции бюджетам муниципальных районов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</si>
  <si>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</si>
  <si>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</si>
  <si>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</si>
  <si>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</si>
  <si>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01 06 0500 00 0000 000</t>
  </si>
  <si>
    <t>01 06 0500 00 0000 600</t>
  </si>
  <si>
    <t>01 06 0502 05 0000 640</t>
  </si>
  <si>
    <t>01 06 0502 05 2600 640</t>
  </si>
  <si>
    <t>01 06 0500 00 0000 500</t>
  </si>
  <si>
    <t>01 06 0502 05 0000 540</t>
  </si>
  <si>
    <t>01 06 0502 05 2600 540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</si>
  <si>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</si>
  <si>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</si>
  <si>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</si>
  <si>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</si>
  <si>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</si>
  <si>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</si>
  <si>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</si>
  <si>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</si>
  <si>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</si>
  <si>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Источники внутреннего финансирования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</si>
  <si>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</si>
  <si>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</si>
  <si>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</si>
  <si>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Бюджетные кредиты, предоставленные для покрытия временных кассовых разрывов</t>
  </si>
  <si>
    <t>Бюджетные кредиты, предоставленные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</si>
  <si>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</si>
  <si>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</si>
  <si>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</si>
  <si>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</si>
  <si>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</si>
  <si>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</si>
  <si>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</si>
  <si>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</si>
  <si>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</si>
  <si>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</si>
  <si>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по разделам и подразделам, целевым статьям и группам видов расходов </t>
  </si>
  <si>
    <t>Сумма          на 2015 год</t>
  </si>
  <si>
    <t>Муниципальная программа Октябрьского района Курской области « Содействие занятости населения  в Октябрьском районе Курской области»</t>
  </si>
  <si>
    <t>Подпрограмма «Развитие институтов рынка труда» муниципальной программы Октябрьского района Курской области « Содействие занятости населения  в Октябрьском районе Курской области»</t>
  </si>
  <si>
    <t>17 2 0000</t>
  </si>
  <si>
    <t>Осуществление отдельных государственных полномочий в сфере трудовых отношений</t>
  </si>
  <si>
    <t>17 2 1331</t>
  </si>
  <si>
    <t>Развитие рынка труда, повышение эффективности занятости населения</t>
  </si>
  <si>
    <t>17 1 1436</t>
  </si>
  <si>
    <t>Подпрограмма «Содействие временной занятости отдельных категорий граждан»  муниципальной программы Октябрьского района Курской области « Содействие занятости населения  в Октябрьском районе Курской области»</t>
  </si>
  <si>
    <t>77 0 0000</t>
  </si>
  <si>
    <t>Непрограммная деятельность органов местного самоуправления</t>
  </si>
  <si>
    <t>77 2 0000</t>
  </si>
  <si>
    <t>Непрограммные расходы органов местного самоуправления</t>
  </si>
  <si>
    <t>77 2 1348</t>
  </si>
  <si>
    <t>Муниципальная программа Октябрьского района Курской области «Сохранение и развитие архивного дела  в  Октябрьском  районе »</t>
  </si>
  <si>
    <t>10 2 0000</t>
  </si>
  <si>
    <t>10 2 1336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</si>
  <si>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 в  Октябрьском  районе »</t>
  </si>
  <si>
    <t>Муниципальная программа Октябрьского района Курской области    «Социальная  поддержка граждан в Октябрьском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</si>
  <si>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 «Социальная  поддержка граждан в Октябрьском районе Курской области»</t>
  </si>
  <si>
    <t>02 1 1322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</si>
  <si>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</si>
  <si>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</si>
  <si>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74 1 1402</t>
  </si>
  <si>
    <t xml:space="preserve">01 </t>
  </si>
  <si>
    <t xml:space="preserve">06 </t>
  </si>
  <si>
    <t>74 3 0000</t>
  </si>
  <si>
    <t>Аппарат контрольно-счетного органа муниципального образования</t>
  </si>
  <si>
    <t>74 3 1402</t>
  </si>
  <si>
    <t>78 0 0000</t>
  </si>
  <si>
    <t>78 1 0000</t>
  </si>
  <si>
    <t>78 1 1403</t>
  </si>
  <si>
    <t>02 1 1320</t>
  </si>
  <si>
    <t>Муниципальная программа «  Развитие  муниципальной службы  в Октябрьском районе  Курской  области»</t>
  </si>
  <si>
    <r>
      <rPr>
        <sz val="11"/>
        <rFont val="Times New Roman"/>
        <family val="1"/>
      </rPr>
      <t>Подпрограмма «Реализация  мероприятий, направленных на развитие  муниципальной службы</t>
    </r>
    <r>
      <rPr>
        <b/>
        <i/>
        <sz val="11"/>
        <rFont val="Times New Roman"/>
        <family val="1"/>
      </rPr>
      <t>»</t>
    </r>
    <r>
      <rPr>
        <sz val="11"/>
        <rFont val="Times New Roman"/>
        <family val="1"/>
      </rPr>
      <t xml:space="preserve"> муниципальной программы «  Развитие  муниципальной службы  в Октябрьском районе  Курской  области»</t>
    </r>
  </si>
  <si>
    <t>09 1 1437</t>
  </si>
  <si>
    <t>76 0 0000</t>
  </si>
  <si>
    <t>76 1 0000</t>
  </si>
  <si>
    <t>76 1 1404</t>
  </si>
  <si>
    <t>77 2 5931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</si>
  <si>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</t>
  </si>
  <si>
    <t>79 0 0000</t>
  </si>
  <si>
    <t>Непрограммные расходы на обеспечение деятельности муниципальных казенных учреждений</t>
  </si>
  <si>
    <t>79 1 0000</t>
  </si>
  <si>
    <t>79 1 1401</t>
  </si>
  <si>
    <t>Расходы на обеспечение деятельности муниципальных казенных учреждений, не вошедшие в программные мероприятия</t>
  </si>
  <si>
    <t>Обеспечение деятельности Администрации Октябрьского района  Курской области</t>
  </si>
  <si>
    <t>Муниципальная программа Октябрьского района Курской области    «Профилактика правонарушений в Октябрьском районе Курской области »</t>
  </si>
  <si>
    <t>12 1 1318</t>
  </si>
  <si>
    <t>Подпрограмма «Управление муниципальной программой и обеспечение условий реализации» муниципальной программы «Профилактика правонарушений в Октябрьском районе Курской области »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</si>
  <si>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</si>
  <si>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r>
      <t>Муниципальная программа Октябрьского района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Курской области «Защита населения и территории от чрезвычайных ситуаций, обеспечение пожарной безопасности и безопасности людей на водных объектах »</t>
    </r>
  </si>
  <si>
    <t>13 1 1401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</si>
  <si>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объектах»</t>
  </si>
  <si>
    <t>13 1 0000</t>
  </si>
  <si>
    <t>12</t>
  </si>
  <si>
    <t>Муниципальная программа Октябрьского района Курской области « Развитие  транспортной системы и обеспечение перевозки пассажиров в Октябрьском районе Курской области»</t>
  </si>
  <si>
    <t>11 0 0000</t>
  </si>
  <si>
    <t>Подпрограмма « Развитие сети автомобильных дорог Октябрьского района Курской области » муниципальной программы  Октябрьского района Курской области « Развитие  транспортной системы и обеспечение перевозки пассажиров в Октябрьском районе Курской области »</t>
  </si>
  <si>
    <r>
      <t>Строительство (реконструкция) автомобильных дорог общего пользования местного значения</t>
    </r>
    <r>
      <rPr>
        <sz val="14"/>
        <color indexed="8"/>
        <rFont val="Times New Roman"/>
        <family val="1"/>
      </rPr>
      <t xml:space="preserve"> </t>
    </r>
  </si>
  <si>
    <r>
      <t>Капитальный ремонт, ремонт и содержание автомобильных дорог общего пользования местного значения</t>
    </r>
    <r>
      <rPr>
        <sz val="14"/>
        <color indexed="8"/>
        <rFont val="Times New Roman"/>
        <family val="1"/>
      </rPr>
      <t xml:space="preserve"> </t>
    </r>
  </si>
  <si>
    <t>11 1 1425</t>
  </si>
  <si>
    <t>Межевание автомобильных дорог общего пользования местного значения, проведение кадастровых работ</t>
  </si>
  <si>
    <t>Другие вопросы в области национальной экономики</t>
  </si>
  <si>
    <t>04 0 0000</t>
  </si>
  <si>
    <t>04 2 0000</t>
  </si>
  <si>
    <t>04 2 1470</t>
  </si>
  <si>
    <t>Муниципальная программа Октябрьского района Курской области  «Управление муниципальным имуществом и земельными ресурсами Октябрьского района Курской области»</t>
  </si>
  <si>
    <t>Подролграмма "Проведение мероприятий в области имущественных и земельных правоотношений" муниципальной программы "Управление муниципальными и земельными ресурсами Октябрьского района Курской области»</t>
  </si>
  <si>
    <t>Проведение муниципальной политики в области имущественных и земельных отношений на территории МО</t>
  </si>
  <si>
    <t xml:space="preserve">Муниципальная программа Октябрьского района Курской области «Энергосбережение и повышение  энергетической эффективности в Октябрьском районе Курской области </t>
  </si>
  <si>
    <t xml:space="preserve">Подпрограмма "Энергосбережение в Октябрьском районе Курской области " муниципальной программы «Энергосбережение и повышение  энергетической эффективности в Октябрьском районе Курской области </t>
  </si>
  <si>
    <t>05 1 1434</t>
  </si>
  <si>
    <t>Мероприятия в области энергосбережения</t>
  </si>
  <si>
    <t>15 1 1405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</si>
  <si>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</si>
  <si>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предпринимательства" муниципальной программы  "Развитие малого и среднего предпринимательства"</t>
  </si>
  <si>
    <t>Обеспечение условий для развития малого и среднего предпринимательства на территории муниципального образования</t>
  </si>
  <si>
    <t xml:space="preserve">Распределение бюджетных ассигнований на 2015 год </t>
  </si>
  <si>
    <t>Муниципальная программа Октябрьского района Курской области «Повышение эффективности  управления финансами"</t>
  </si>
  <si>
    <t>14 2 0000</t>
  </si>
  <si>
    <t>Подпрограмма «Эффективная система межбюджетных отношений в Октябрьском районе Курской области» муниципальной программы  «Создание условий для эффективного и ответственного управления  финансами"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</si>
  <si>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</si>
  <si>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14 2 1345</t>
  </si>
  <si>
    <t>14 1 1465</t>
  </si>
  <si>
    <t>Обслуживание муниципального долга</t>
  </si>
  <si>
    <t>Подпрограмма "Управление муниципальным долгом" муниципальной программы "Создание условий для эффективного и ответственного управления  финансами"</t>
  </si>
  <si>
    <t>Обеспечение функционирования Главы муниципального образования</t>
  </si>
  <si>
    <t>Глава муниципального образования</t>
  </si>
  <si>
    <t>75 0 0000</t>
  </si>
  <si>
    <t>75 3 0000</t>
  </si>
  <si>
    <t>Обеспечение деятельности представительного органа местного самоуправления</t>
  </si>
  <si>
    <t>75 3 1402</t>
  </si>
  <si>
    <t>02 3 1317</t>
  </si>
  <si>
    <t>11 2 0000</t>
  </si>
  <si>
    <t>11 2 1423</t>
  </si>
  <si>
    <t>11 2 1424</t>
  </si>
  <si>
    <t>Выплата пенсий за выслугу лет и доплат к пенсиям муниципальных служащих</t>
  </si>
  <si>
    <t xml:space="preserve">Подпрограмма «Развитие мер социальной поддержки муниципальной программы  «Социальная  поддержка граждан в Октябрьском районе Курской области»
отдельных категорий граждан» муниципальной программы
«Социальная поддержка граждан»
</t>
  </si>
  <si>
    <t>02 2 1445</t>
  </si>
  <si>
    <t>02 2 1113</t>
  </si>
  <si>
    <t>обеспечение мер социальной поддержки реабилитированных лиц и лиц, признанных пострадавшими от политических репрессий</t>
  </si>
  <si>
    <t>73 0 0000</t>
  </si>
  <si>
    <t>73 1 0000</t>
  </si>
  <si>
    <t>73 1 1402</t>
  </si>
  <si>
    <t>Предоставление социальной поддержки отдельным категориям граждан по обеспечению продовольственными товарами</t>
  </si>
  <si>
    <t>Обеспечение мер социальной поддержки ветеранов труда</t>
  </si>
  <si>
    <t>02 2 1117</t>
  </si>
  <si>
    <t>02 2 1118</t>
  </si>
  <si>
    <t>02 2 1315</t>
  </si>
  <si>
    <t>Обеспечение мер социальной поддержки тружеников тыла</t>
  </si>
  <si>
    <t>02 2 1316</t>
  </si>
  <si>
    <t>01 1 1335</t>
  </si>
  <si>
    <t>Муниципальная программа Октябрьского района  Курской области  «Развитие культуры в Октябрьском районе Курской области»</t>
  </si>
  <si>
    <t xml:space="preserve">Подпрограмма «Управление муниципальной программой и обеспечение условий реализации" муниципальной программы "Развитие культуры в Октябрьском районе Курской области» </t>
  </si>
  <si>
    <t>02 3 1319</t>
  </si>
  <si>
    <t xml:space="preserve">Содержание ребенка в семье опекуна  и приемной семье, а также вознаграждение, причитающееся приемному родителю
</t>
  </si>
  <si>
    <t>03 2 1300</t>
  </si>
  <si>
    <t>03 2 0000</t>
  </si>
  <si>
    <t>03  2 1300</t>
  </si>
  <si>
    <t>Муниципальная программа Октябрьского района Курской области «Развитие образования в  Октябрьском районе Курской области »</t>
  </si>
  <si>
    <t>03 1 1307</t>
  </si>
  <si>
    <t>Подпрограмма «Управление муниципальной программой и обпспечение условий реализации" муниципальной программы «Развитие образования в Октябрьском районе Курской области»  и прочие мероприятия в области образования» муниципальной программы Октябрьского района Курской области «Развитие образования в Октябрьском районе Курской области»</t>
  </si>
  <si>
    <t>Подпрограмма «Повышение эффективности реализации молодежной политики» муниципальной программы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</si>
  <si>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08 2 0000</t>
  </si>
  <si>
    <t>08 3 0000</t>
  </si>
  <si>
    <t>08 3 1406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</si>
  <si>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</si>
  <si>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 xml:space="preserve">Муниципальная программа
«Повышение эффективности работы с молодежью, организация отдыха и оздоровления детей, молодежи, развитие физической культуры и спорта»
</t>
  </si>
  <si>
    <t>08 2 1414</t>
  </si>
  <si>
    <t>08 4 0000</t>
  </si>
  <si>
    <t>Подпрограмма «Оздоровление и отдых детей детей»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</si>
  <si>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08 4 1458</t>
  </si>
  <si>
    <t>Средства муниципального образования на развитие системы оздоровления и отдыха детей</t>
  </si>
  <si>
    <t xml:space="preserve">Подпрограмма «Наследие » муниципальной программы Октябрьского района Курской области «Развитие культуры в Октябрьском районе Курской области» </t>
  </si>
  <si>
    <t>Подпрограмма «Искусство» муниципальной программы Октябрьского района Курской области «Развитие культуры в Октябрьском районе Курской области»</t>
  </si>
  <si>
    <t xml:space="preserve">Муниципальная программа Октябрьского района Курской области  «Развитие культуры в Октябрьском районе Курской области» </t>
  </si>
  <si>
    <t>Подпрограмма «Управление муниципальной программой и обеспечение условий реализации муниципальной программы «Развитие культуры в Октябрьском районе Курской области»</t>
  </si>
  <si>
    <t>01 1 1334</t>
  </si>
  <si>
    <t>Муниципальная программа Октябрьского района Курской области «Развитие образования Октябрьского района Курской области»</t>
  </si>
  <si>
    <t>03 1 1401</t>
  </si>
  <si>
    <t>03 1 1312</t>
  </si>
  <si>
    <t>03 11447</t>
  </si>
  <si>
    <t>03 1 1447</t>
  </si>
  <si>
    <t>Прочие расходы  в области образования</t>
  </si>
  <si>
    <t>03 2 1303</t>
  </si>
  <si>
    <t>03 2 1401</t>
  </si>
  <si>
    <t>03 2  1409</t>
  </si>
  <si>
    <t>03 2 1409</t>
  </si>
  <si>
    <t xml:space="preserve">Подпрограмма «Развитие дошкольного и общего образования детей» муниципальной программы  «Развитие образования в Октябрьском районе Курской области» </t>
  </si>
  <si>
    <t xml:space="preserve">Подпрограмма «Развитие дошкольного и общего образования детей» муниципальной программы «Развитие образования в Октябрьском районе Курской области»   </t>
  </si>
  <si>
    <t>03 2 1304</t>
  </si>
  <si>
    <t>03 2 1311</t>
  </si>
  <si>
    <t>03 3 0000</t>
  </si>
  <si>
    <t xml:space="preserve">Подпрограмма «Развитие дополнительного образования и системы воспитания детей » муниципальной программы  «Развитие образования в Октябрьском районе Курской области» </t>
  </si>
  <si>
    <t>001</t>
  </si>
  <si>
    <t>1 11 03050 05 0000 120</t>
  </si>
  <si>
    <t>1 13 02995 05 0000 130</t>
  </si>
  <si>
    <t>Прочие доходы от компенсации затрат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</si>
  <si>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</si>
  <si>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</si>
  <si>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бюджета Октябрьского района Курской области на 2015 год</t>
  </si>
  <si>
    <t>трансфертов, получаемых из других бюджетов бюджетной системы Российской Федерации в 2015 году</t>
  </si>
  <si>
    <t>Администрация Октябрьского района Курской области</t>
  </si>
  <si>
    <t>1 03 00000 00 0000 000</t>
  </si>
  <si>
    <t>1 03 02000 01 0000 110</t>
  </si>
  <si>
    <t>1 16 21050 05 0000 140</t>
  </si>
  <si>
    <t>1 16 25000 00 0000 140</t>
  </si>
  <si>
    <t>1 16 25060 01 0000 140</t>
  </si>
  <si>
    <t>1 16 30000 01 0000 140</t>
  </si>
  <si>
    <t>1 16 30010 01 0000 140</t>
  </si>
  <si>
    <t>1 16 30014 01 0000 140</t>
  </si>
  <si>
    <t>1 16 30030 01 0000 140</t>
  </si>
  <si>
    <t>1 16 43000 01 0000 140</t>
  </si>
  <si>
    <t>на 2015 год</t>
  </si>
  <si>
    <t xml:space="preserve">Муниципальная программа Октябрьского района Курской области «Социальная поддержка граждан в Октябрьском районе Курской области» </t>
  </si>
  <si>
    <t>Подпрограмма «Управление муниципальной программой и обеспечение условий реализации" муниципальной программы «Развитие образования в Октябрьском районе Курской области»  и прочие мероприятия в области образования» муниципальной программы Октябрьского района Курской области «Развитие образования в Октябрьском районе Курской области»</t>
  </si>
  <si>
    <t>03 3 1401</t>
  </si>
  <si>
    <t xml:space="preserve"> </t>
  </si>
  <si>
    <t>03 2 1412</t>
  </si>
  <si>
    <t>Средства муниципальных образований на дополнительное финансирование мероприятий по организации питания обучающихся муниципальных образовательных организациях</t>
  </si>
  <si>
    <t>03 3 1454</t>
  </si>
  <si>
    <t>Мероприятия по патриатическому воспитанию детей</t>
  </si>
  <si>
    <t xml:space="preserve">Распределение бюджетных ассигнований на реализацию программ </t>
  </si>
  <si>
    <t>Сумма на 2015 год руб.</t>
  </si>
  <si>
    <t>Возврат бюджетных кредитов,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</si>
  <si>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 xml:space="preserve"> Приложение № 11</t>
  </si>
  <si>
    <t xml:space="preserve">  к решению Представительного </t>
  </si>
  <si>
    <t xml:space="preserve"> Собрания Октябрьского района</t>
  </si>
  <si>
    <t xml:space="preserve"> «О бюджете Октябрьского района </t>
  </si>
  <si>
    <t xml:space="preserve">Ведомственная структура </t>
  </si>
  <si>
    <t xml:space="preserve">расходов бюджета Октябрьского района Курской области </t>
  </si>
  <si>
    <t>ГРБС</t>
  </si>
  <si>
    <t xml:space="preserve"> Курской области на 2015 год и на плановый </t>
  </si>
  <si>
    <t>00</t>
  </si>
  <si>
    <t>Физическая культура и спорт</t>
  </si>
  <si>
    <t>Уменьшение прочих остатков денежных средств бюджетов муниципальных районов</t>
  </si>
  <si>
    <t>Всего  источников финансирования дефицитов бюджетов</t>
  </si>
  <si>
    <t>1 13 01995 05 0000 130</t>
  </si>
  <si>
    <t>500</t>
  </si>
  <si>
    <t>795 06 00</t>
  </si>
  <si>
    <t>1 14 06013 10 0000 430</t>
  </si>
  <si>
    <t>1 11 05013 10 0000 120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</si>
  <si>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</si>
  <si>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</si>
  <si>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</si>
  <si>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</si>
  <si>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</si>
  <si>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01 06 0502 00 0000 640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</si>
  <si>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</si>
  <si>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</si>
  <si>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ПРОГРАММЫ</t>
  </si>
  <si>
    <t>Бюджетные кредиты от других бюджетов бюджетной системы Российской Федерации</t>
  </si>
  <si>
    <t>01 03 0000 00 0000 000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</si>
  <si>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</si>
  <si>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</si>
  <si>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01 06 00 00 00 0000 000</t>
  </si>
  <si>
    <t>Иные источники внутреннего финансирования дефицитов бюджетов</t>
  </si>
  <si>
    <t>01 06 0502 05 2604 640</t>
  </si>
  <si>
    <t>01 06 0502 05 2604 540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</si>
  <si>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</si>
  <si>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</si>
  <si>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</si>
  <si>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</si>
  <si>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</si>
  <si>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</si>
  <si>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</si>
  <si>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</si>
  <si>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</si>
  <si>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</si>
  <si>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</si>
  <si>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</si>
  <si>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</si>
  <si>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</si>
  <si>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</si>
  <si>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</si>
  <si>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</si>
  <si>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</si>
  <si>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</si>
  <si>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</si>
  <si>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</si>
  <si>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</si>
  <si>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</si>
  <si>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</si>
  <si>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</si>
  <si>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</si>
  <si>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</si>
  <si>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</si>
  <si>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</si>
  <si>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</si>
  <si>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</si>
  <si>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</si>
  <si>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</si>
  <si>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</si>
  <si>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</si>
  <si>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Плата за выбросы загрязняющих веществ в атмосферный воздух передвижными объектами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</si>
  <si>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</si>
  <si>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</si>
  <si>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</si>
  <si>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1 13 01990 00 0000 130</t>
  </si>
  <si>
    <t xml:space="preserve">Прочие доходы от оказания платных услуг (работ) получателями средств бюджетов муниципальных районов 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</si>
  <si>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</si>
  <si>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</si>
  <si>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</si>
  <si>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</si>
  <si>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</si>
  <si>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</si>
  <si>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</si>
  <si>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</si>
  <si>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</si>
  <si>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</si>
  <si>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БЕЗВОЗМЕЗДНЫЕ  ПОСТУПЛЕНИЯ</t>
  </si>
  <si>
    <t>Субвенции бюджетам муниципальных районов на  ежемесячное денежное вознаграждение за классное руководство</t>
  </si>
  <si>
    <t>ВСЕГО ДОХОДОВ</t>
  </si>
  <si>
    <t>71 0 0000</t>
  </si>
  <si>
    <t>71 1 0000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</si>
  <si>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</si>
  <si>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</si>
  <si>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</si>
  <si>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</si>
  <si>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</si>
  <si>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</si>
  <si>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02 0 0000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</si>
  <si>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</si>
  <si>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03 0 0000</t>
  </si>
  <si>
    <t>05 0 0000</t>
  </si>
  <si>
    <t>13 0 0000</t>
  </si>
  <si>
    <t>12 0 0000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</si>
  <si>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</si>
  <si>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</si>
  <si>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</si>
  <si>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14 0 0000</t>
  </si>
  <si>
    <t>74 0 0000</t>
  </si>
  <si>
    <t>74 1 0000</t>
  </si>
  <si>
    <t>Расходы на обеспечение деятельности (оказание услуг) муниципальных учреждений</t>
  </si>
  <si>
    <t>15 0 0000</t>
  </si>
  <si>
    <t>10 0 0000</t>
  </si>
  <si>
    <t>01 0 0000</t>
  </si>
  <si>
    <t>01 1 0000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</si>
  <si>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 и оплату коммунальных услуг, осуществляемых из местных бюджетов)</t>
  </si>
  <si>
    <t>01 2 0000</t>
  </si>
  <si>
    <t>01 3 0000</t>
  </si>
  <si>
    <t>09 0 0000</t>
  </si>
  <si>
    <t>09 1 0000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</si>
  <si>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</si>
  <si>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</si>
  <si>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02 1 0000</t>
  </si>
  <si>
    <t>Выплата ежемесячного пособия на ребенка</t>
  </si>
  <si>
    <t xml:space="preserve">Осуществление отдельных государственных полномочий по предоставлению работникам муниципальных учреждений культуры мер социальной поддержки
</t>
  </si>
  <si>
    <t>02 2 0000</t>
  </si>
  <si>
    <t>Содержание работников, осуществляющих переданные государственные полномочия в сфере социальной защиты населения</t>
  </si>
  <si>
    <t>08 0 0000</t>
  </si>
  <si>
    <t>Обслуживание государственного (муниципального) долга</t>
  </si>
  <si>
    <t>02 3 0000</t>
  </si>
  <si>
    <t xml:space="preserve"> МУНИЦИПАЛЬНЫЕ ПРОГРАММЫ</t>
  </si>
  <si>
    <t>01 06 0502 05 5000 640</t>
  </si>
  <si>
    <t>01 06 0502 05 5004 640</t>
  </si>
  <si>
    <t>71 1 1402</t>
  </si>
  <si>
    <t>01 1 1401</t>
  </si>
  <si>
    <t>01 2 1401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</si>
  <si>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</si>
  <si>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 xml:space="preserve">Поступления доходов в бюджет Октябрьского района Курской области и межбюджетных </t>
  </si>
  <si>
    <t>Обеспечение функционирования Администрации Октябрьского района  Курской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</si>
  <si>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</si>
  <si>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</si>
  <si>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Подпрограмма «Развитие сети автомобильных дорог Октябрьского района Курской области» муниципальной программы  Октябрьского района Курской области « Развитие  транспортной системы и обеспечение перевозки пассажиров в Октябрьском районе Курской области»</t>
  </si>
  <si>
    <t>600</t>
  </si>
  <si>
    <t>Выполнение других обязательств муниципального образования</t>
  </si>
  <si>
    <t>Аппарат представительного органа местного самоуправления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</si>
  <si>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Октябрьского района Курской области  «Защита населения и территории от чрезвычайных ситуаций, обеспечение пожарной безопасности и безопасности людей на водных объектах»</t>
  </si>
  <si>
    <t>Осуществление переданных полномочий муниципального района "Октябрьский район" Курской области по осуществлению мер по противодействию коррупции в границах поселений</t>
  </si>
  <si>
    <t>Осуществление переданных полномочий муниципального района "Октябрьский район" по созданию,содержанию и организации деятельности аварийно-спасательных служб и (или) аварийно-спасательных формирований на территории поселений</t>
  </si>
  <si>
    <t>09 1 1488</t>
  </si>
  <si>
    <t>13 1 1486</t>
  </si>
  <si>
    <t>Муниципальная программа Октябрьского района Курской области "Профилактика правонарушений в Октябрьском районе Курской области"</t>
  </si>
  <si>
    <t xml:space="preserve">Подпрограмма "Управление муниципальной программой и обеспечение условий реализации муниципальной ппрограммы "Профилактика правонарушений в Октябрьском районе Курской области" </t>
  </si>
  <si>
    <t>Осуществление переданных полномочий муниципального района "Октябрьский район" Курской области по предоставлению помещения для работы на обслуживаемом административном участке поселения сотруднику,замещаемому должность участкового уполномоченного полиции</t>
  </si>
  <si>
    <t>14</t>
  </si>
  <si>
    <t>12 1 1487</t>
  </si>
  <si>
    <t>ЖИЛИЩНО-КОММУНАЛЬНОЕ ХОЗЯЙСТВО</t>
  </si>
  <si>
    <t>05</t>
  </si>
  <si>
    <t>Коммунальное хозяйство</t>
  </si>
  <si>
    <t>Муниципальная программа Октябрьского района Курской области "Социальное развитие села в Октябрьском районе Курской области"</t>
  </si>
  <si>
    <t>16 0 0000</t>
  </si>
  <si>
    <t>Подпрограмма "Устойчивое развитие сельских территорий Октябрьского района Курской области " муниципальной программы Октябрьского района Курской области "Социальное развитие села в Октябрьском районе Курской области"</t>
  </si>
  <si>
    <t>16 1 0000</t>
  </si>
  <si>
    <t>Осуществление переданных полномочий муниципального района "Октябрьский район" Курской области по организации в границах поселения тепло-водоснабжения населения,водоотведения в пределах полномочий,установленных законодательством Российской Федерации</t>
  </si>
  <si>
    <t>16 1 1480</t>
  </si>
  <si>
    <t>Благоустройство</t>
  </si>
  <si>
    <t>Осуществление переданных полномочий "Октябрьский район"Курской области по организации сбора и вывоза бытовых отходов и мусора</t>
  </si>
  <si>
    <t>16 1 1485</t>
  </si>
  <si>
    <t>16 1 1484</t>
  </si>
  <si>
    <t>Осуществление переданных полномочий "Октябрьский район"Курской области по организации  ритуальных услуг и содержанию мест захоронения</t>
  </si>
  <si>
    <t>Другие вопросы в области жилищно-коммунального хозяйства</t>
  </si>
  <si>
    <t>16 1 1481</t>
  </si>
  <si>
    <t>Осуществление переданных полномочий муниципального района "Октябрьский район" Курской области по обеспечению проживающих в поселении и нуждающихся в жилых помещениях малоимущих граждан  жилыми помещениями,организации строительства и  содержанию муниципального жилищного фонда,созданию условий для жилищного строительства,осуществлению муниципального жилищного контроля ,а также иных полномочий органов местного самоуправления в соответствии с жилищным законодательством</t>
  </si>
  <si>
    <t>16 1 1483</t>
  </si>
  <si>
    <t>Осуществление переданных полномочий муниципального района "Октябрьский район" Курской области по сохранению,использовапнию и популяризации</t>
  </si>
  <si>
    <t>01 2 1482</t>
  </si>
  <si>
    <t>Муниципальная программа Октябрьского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»</t>
  </si>
  <si>
    <t xml:space="preserve">16 1 0000  </t>
  </si>
  <si>
    <t>Предоставление субсидий бюджетным,автономным учреждениям и иным некомерческим организациям</t>
  </si>
  <si>
    <t>Другие вопросы в области национальной безопасности и правоохранительной деятельности</t>
  </si>
  <si>
    <t>Осуществление переданных полномочий  муниципального района  "Октябрьский район"Курской области по организации сбора и вывоза бытовых отходов и мусора</t>
  </si>
  <si>
    <t>Осуществление переданных полномочий муниципального района  "Октябрьский район"Курской области по организации  ритуальных услуг и содержанию мест захоронения</t>
  </si>
  <si>
    <t>Осуществление переданных полномочий муниципального района "Октябрьский район" Курской области по созданию условий для массового отдыха жителей поселения и организация обустройства мест массового отдвха населения,включая обеспечение свободного доступа граждан к водным объектам общего пользования и их береговым полосам</t>
  </si>
  <si>
    <t xml:space="preserve">Подпрограмма «Улучшение демографической ситуации, совершенствование социальной поддержки семьи и детей» Октябрьского района Курской области «Социальная поддержка граждан в Октябрьском районе Курской области» </t>
  </si>
  <si>
    <t xml:space="preserve"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
</t>
  </si>
  <si>
    <t xml:space="preserve"> Представительного Собрания</t>
  </si>
  <si>
    <t>Октябрьского района Курской области</t>
  </si>
  <si>
    <t xml:space="preserve">"О внесении изменений в решение  </t>
  </si>
  <si>
    <t>№61 от 19.12.2014г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</si>
  <si>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 в  Октябрьском  районе»</t>
  </si>
  <si>
    <t>Подпрограмма « Развитие сети автомобильных дорог Октябрьского района Курской области » муниципальной программы  Октябрьского района Курской области « Развитие  транспортной системы и обеспечение перевозки пассажиров в Октябрьском районе Курской области»</t>
  </si>
  <si>
    <t>Муниципальная программа Октябрьского района Курской области    «Профилактика правонарушений в Октябрьском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</si>
  <si>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«Профилактика правонарушений в Октябрьском районе Курской области»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</si>
  <si>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</si>
  <si>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 в качестве индивидуальных редпринимателей,нотариусов занимающихся частной рактикой,адвокатов,учредивших адвокадские кабинеты и других лиц,занимающихся  частной практикой  в соответствии  со статьей  227 Налогового кодекса Российской Федерации</t>
  </si>
  <si>
    <t xml:space="preserve">Налог на доходы физических лиц с доходов, полученных физическими лицами  в соответствии  со статьями     228 Налогового кодекса Российской Федерации  </t>
  </si>
  <si>
    <t>1 01 02030 01 0000 110</t>
  </si>
  <si>
    <t>1 11 03000 00 0000 120</t>
  </si>
  <si>
    <t>Проценты , полученные от предоставления бюджетных кредитов внутри страны</t>
  </si>
  <si>
    <t>Проценты , полученные от предоставления бюджетных кредитов внутри страны за счет средств  бюджетов муниципальных районов</t>
  </si>
  <si>
    <t>2 07 00000 00 0000 000</t>
  </si>
  <si>
    <t>ПРОЧИЕ БЕЗВОЗМЕЗДНЫЕ ПОСТУПЛЕНИЯ</t>
  </si>
  <si>
    <t>2 07 05000 05 0000 180</t>
  </si>
  <si>
    <t>2 07 05 030 05 0000 180</t>
  </si>
  <si>
    <t>Прочие безвозмездные поступления  в бюджеты муниципальных районов</t>
  </si>
  <si>
    <t xml:space="preserve">03 2 1304 </t>
  </si>
  <si>
    <t>Бюджетные кредиты, предоставленные для частичного покрытия дефицитов бюджетов</t>
  </si>
  <si>
    <t>01 06 0502 05 5000 540</t>
  </si>
  <si>
    <t>01 06 0502 05 5004 540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</si>
  <si>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</si>
  <si>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</si>
  <si>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</si>
  <si>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Объем межбюджетных трансфертов, получаемых из других бюджетов бюджетной системы Российской Федерации в 2015 году</t>
  </si>
  <si>
    <t>сумма на 2015 год , руб.</t>
  </si>
  <si>
    <t>Подпрограмма «Развитие дошкольного и общего образования детей» муниципальной программы  Октябрьского района Курской области «Развитие образования в Октябрьском районе Курской области»</t>
  </si>
  <si>
    <t xml:space="preserve">Подпрограмма «Развитие мер социальной поддержки муниципальной программы  «Социальная  поддержка граждан в Октябрьском районе Курской области» отдельных категорий граждан» муниципальной программы «Социальная поддержка граждан»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</si>
  <si>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 227, 227,1    и   228 Налогового кодекса Российской Федерации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</si>
  <si>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</si>
  <si>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</si>
  <si>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Капитальные вложения в объекты государственной (муниципальной) собственности</t>
  </si>
  <si>
    <t>Ежемесячное денежное вознаграждения за классное руководство</t>
  </si>
  <si>
    <t>Средства муниципальных образований на предоставление мер социальной поддержки работникам муниципальных образовательных организаций</t>
  </si>
  <si>
    <t>Прочие субсидии</t>
  </si>
  <si>
    <t>Субсидии бюджетам бюджетной системы</t>
  </si>
  <si>
    <t>2 02 02999 05 0000 151</t>
  </si>
  <si>
    <t>2 02 02999 00 0000 151</t>
  </si>
  <si>
    <t>2 02 02000 00 0000 151</t>
  </si>
  <si>
    <t xml:space="preserve"> Прочая закупка товаров, работ и услуг для обеспечения государственных (муниципальных) нужд</t>
  </si>
  <si>
    <t>08 4 1354</t>
  </si>
  <si>
    <t xml:space="preserve">08 4 1354 </t>
  </si>
  <si>
    <t>Приобретение  товаров,работ,услуг  в пользу граждан в целях их социального обеспечения</t>
  </si>
  <si>
    <t>Резервный фонд администрации Курской области</t>
  </si>
  <si>
    <t>Иные выплаты населению</t>
  </si>
  <si>
    <t>84 1 1003</t>
  </si>
  <si>
    <t>360</t>
  </si>
  <si>
    <t>Создание в образовательных организациях ,расположенных в сельской местности, условий для занятия физической культурой и спортом</t>
  </si>
  <si>
    <t>03 2 1356</t>
  </si>
  <si>
    <t>03 2 5097</t>
  </si>
  <si>
    <t>2 02 02215 00 0000 151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</si>
  <si>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</si>
  <si>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</si>
  <si>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2 02 04000 00 0000 151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</si>
  <si>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</si>
  <si>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</si>
  <si>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</si>
  <si>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</si>
  <si>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2 02 04012 05 0000 151</t>
  </si>
  <si>
    <t>1 05 02020 02 0000 110</t>
  </si>
  <si>
    <t>Единый налог на вмененнный доход для отдельных видов днятельности (за налоговые периоды,истекшие до 1 января 2011 года)</t>
  </si>
  <si>
    <t>1 05 03020 01 0000 110</t>
  </si>
  <si>
    <t>Единый сельскохозяйственный налог (за налоговые периоды, истекшие до 1 января 2011 года.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</si>
  <si>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</si>
  <si>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</si>
  <si>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</si>
  <si>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</si>
  <si>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</si>
  <si>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</si>
  <si>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1 12 01020 01 0000 120</t>
  </si>
  <si>
    <t>Денежные взыскания (штрафы) за нарушение законодательства о налогах и сборах</t>
  </si>
  <si>
    <t>1 16 03000 00 0000 140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</si>
  <si>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</si>
  <si>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</si>
  <si>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</si>
  <si>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</si>
  <si>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</si>
  <si>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</si>
  <si>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1 16 23000 00 0000 140</t>
  </si>
  <si>
    <t>Доходы от возмещения ущерба при возникновении страховых случаев</t>
  </si>
  <si>
    <t>1 16 23050 05 0000 140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</si>
  <si>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</si>
  <si>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</si>
  <si>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</si>
  <si>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1 16 21000  00  0000  140</t>
  </si>
  <si>
    <t>Обеспечение проведения выборов и референдумов</t>
  </si>
  <si>
    <t>Организация и проведение выборов и референдумов</t>
  </si>
  <si>
    <t>77 3 0000</t>
  </si>
  <si>
    <t>Подготовка и проведение выборов</t>
  </si>
  <si>
    <t>77 3 1441</t>
  </si>
  <si>
    <t>Муниципальная программа "Охрана окружающей среды в Октябрьском районе Курской области на 2015-2019 годы"</t>
  </si>
  <si>
    <t>06 1 0000</t>
  </si>
  <si>
    <t xml:space="preserve">Подпрограмма 1 "Экология и чистая вода Октябрьского района Курской области" муниципальной программы "Охрана окружающей среды в Октябрьском района Курской области" </t>
  </si>
  <si>
    <t>06 0 0000</t>
  </si>
  <si>
    <t>Мероприятия по обеспечению населения экологически чистой водой</t>
  </si>
  <si>
    <t>06 1 1427</t>
  </si>
  <si>
    <t>период 2016 и 2017 годов»  (в ред</t>
  </si>
  <si>
    <t>2 02 02051 05 0000 151</t>
  </si>
  <si>
    <t>03 2 5027</t>
  </si>
  <si>
    <t xml:space="preserve">07 </t>
  </si>
  <si>
    <t>03 2 1359</t>
  </si>
  <si>
    <t>Проведение  мероприятий по формированию сети базовых образовательных учреждений,реализующих образовательные программы общего образования,обеспечивающих совместное обучение инвалидов и лиц,не имеющих нарушений развития</t>
  </si>
  <si>
    <t>Проведение мероприятий государственной  программы Российской Федерации "Доступная среда " на 2011-2015 годы</t>
  </si>
  <si>
    <t>2 02 02051 00 0000 151</t>
  </si>
  <si>
    <t>Субсидии бюджетам на реализацию федеральных целевых программ</t>
  </si>
  <si>
    <t>Прочие субсидии бюджетам муниципальных районов</t>
  </si>
  <si>
    <t>Субсидии бюджетам муниципальных районов  на реализацию федеральных программ</t>
  </si>
  <si>
    <t>Субсидии бюджетам 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</si>
  <si>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Создание условий для развития социальной и инженерной инфраструктуры муниципальных образований Курской области</t>
  </si>
  <si>
    <t>77 2 1150</t>
  </si>
  <si>
    <t>Бюджетные инвестиции в объекты капитального строительства государственной (муниципальной) собственности</t>
  </si>
  <si>
    <t>Обеспечение населения зкологически чистой питьевой водой</t>
  </si>
  <si>
    <t>06 1 1342</t>
  </si>
  <si>
    <t xml:space="preserve">05 </t>
  </si>
  <si>
    <t>Обеспечению населения экологически чистой питьевой водой</t>
  </si>
  <si>
    <t xml:space="preserve"> . решений от 23.01.2015 г. № 74; 30.04.2015г. № 80;  </t>
  </si>
  <si>
    <t>Непрограмная деятельность  органов местного самоуправления</t>
  </si>
  <si>
    <t>Непрограмные расходы органов местного самоуправления</t>
  </si>
  <si>
    <t>77 2 1149</t>
  </si>
  <si>
    <t>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</si>
  <si>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77 2 1505</t>
  </si>
  <si>
    <t>Осуществление переданных полномочий муниципального района по утверждению генеральных планов поселения,правил землепользования и застройки, утверждению подготовленной на основе генеральных планов поселения документации по планировке территории,выдаче разрешений на строительство и другие полномочия в соответствии с законодательством</t>
  </si>
  <si>
    <t>84 0 0000</t>
  </si>
  <si>
    <t>84 1 0000</t>
  </si>
  <si>
    <t>Резервные фонды исполнительных органов государственной власти</t>
  </si>
  <si>
    <t>Резервные фонды</t>
  </si>
  <si>
    <t>Субсидии местным бюджетам на предоставление мер социальной поддержки работникам муниципальных образовательных учреждений</t>
  </si>
  <si>
    <t>03 2 1306</t>
  </si>
  <si>
    <t>Субсидии муниципальным бюджетам на дополнительное финансирование мероприятий по организации питания обучающихся из малообеспеченных семей и многодетных семей, а также обучающихся в специальных (коррекционных) классах образовательных учреждений</t>
  </si>
  <si>
    <t>03 2 1309</t>
  </si>
  <si>
    <t>Прочая закупка товаров,работ и услуг для обеспечения государственных (муниципальных) нужд</t>
  </si>
  <si>
    <t xml:space="preserve">03 2 1306 </t>
  </si>
  <si>
    <t xml:space="preserve">03 2 1401 </t>
  </si>
  <si>
    <t xml:space="preserve">Распределение бюджетных ассигнований на плановый период  2016 и 2017  годов </t>
  </si>
  <si>
    <t xml:space="preserve">по разделам, подразделам, целевым статьям, группам видов расходов </t>
  </si>
  <si>
    <t xml:space="preserve">04 </t>
  </si>
  <si>
    <t>Мероприятия, направленные на развитие  муниципальной  службы</t>
  </si>
  <si>
    <r>
      <t>Муниципальная программа Октябрьского района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Курской области «Защита населения и территории от чрезвычайных ситуаций, обеспечение пожарной безопасности и безопасности людей на водных объектах »</t>
    </r>
  </si>
  <si>
    <t>Бюджетные инвестиции</t>
  </si>
  <si>
    <t>Средства бюджета Октябрьского района Курской области  на предоставление мер социальной поддержки работникам муниципальных образовательных учреждений</t>
  </si>
  <si>
    <t>Выплата ежемесячного денежного вознаграждения за классное руководство педагогическим работникам муниципальных образовательных организаций</t>
  </si>
  <si>
    <t>Средства бюджета Октябрьского района Курской области на предоставление мер социальной поддержки работникам муниципальных образовательных организаций</t>
  </si>
  <si>
    <t>03 3 1409</t>
  </si>
  <si>
    <t>Подпрограмма"Повышение безопасности дорожного движения в Октябрьском районе" муниципальной программы « Развитие  транспортной системы и обеспечение перевозки пассажиров в Октябрьском районе Курской области»</t>
  </si>
  <si>
    <t>11 4 0000</t>
  </si>
  <si>
    <t>Обеспечение безопасности дорожного движения на атомобильных дорогах местного значения</t>
  </si>
  <si>
    <t>11 4 1459</t>
  </si>
  <si>
    <t xml:space="preserve">Подпрограмма «Развитие мер социальной поддержки муниципальной программы  «Социальная  поддержка граждан в Октябрьском районе Курской области»
</t>
  </si>
  <si>
    <t>Подпрограмма «Развитие дошкольного и общего образования детей» муниципальной программы  Октябрьского района Курской области «Развитие образования в Октябрьском районе Курской области »</t>
  </si>
  <si>
    <t>08 2 1401</t>
  </si>
  <si>
    <t>Подпрограмма «Эффективная система межбюджетных отношений в Октябрьском районе Курской области» муниципальной программы  «Повышение эффективности управления   финансами"</t>
  </si>
  <si>
    <t>в том числе условно утвержденные расходы</t>
  </si>
  <si>
    <t>Приложение № 12</t>
  </si>
  <si>
    <t xml:space="preserve">к решению Представительного </t>
  </si>
  <si>
    <t>Собрания Октябрьского района</t>
  </si>
  <si>
    <t>Представительного Собрания</t>
  </si>
  <si>
    <t xml:space="preserve">«О бюджете Октябрьского района </t>
  </si>
  <si>
    <t xml:space="preserve">Курской области на 2015 год и на плановый </t>
  </si>
  <si>
    <t xml:space="preserve">период 2016 и 2017 годов»  (в ред. решений </t>
  </si>
  <si>
    <t>от  23.01.2015 года № 74</t>
  </si>
  <si>
    <t>на плановый период 2016  и 2017 годов</t>
  </si>
  <si>
    <t>Сумма на 2016 год</t>
  </si>
  <si>
    <t>Сумма на 2017 год</t>
  </si>
  <si>
    <t xml:space="preserve">Распределение бюджетных ассигнований на реализацию программ на плановый период  </t>
  </si>
  <si>
    <t>2016 и 2017  годов</t>
  </si>
  <si>
    <t>Сумма на 2016 год руб.</t>
  </si>
  <si>
    <t>Сумма на 2017 год руб.</t>
  </si>
  <si>
    <t xml:space="preserve">Подпрограмма «Обеспечение реализации муниципальной программы и прочие мероприятия в области социальной поддержки» Октябрьского района Курской области «Социальная поддержка граждан в Октябрьском районе Курской области» </t>
  </si>
  <si>
    <t>07 0 000</t>
  </si>
  <si>
    <t>07 1 000</t>
  </si>
  <si>
    <t>07 0 0000</t>
  </si>
  <si>
    <t>07 1 0000</t>
  </si>
  <si>
    <t>07 1 1418</t>
  </si>
  <si>
    <t>Муниципальная программа "Обеспечение доступным и комфортным жильем и коммунальными услугами граждан сельских поселений Октябрьского района Курской области" на 2016-2020 годы</t>
  </si>
  <si>
    <t xml:space="preserve">Подпрограмма «Создание условий для обеспечения доступным и комфортным жильем граждан в Октябрьском районе" муниципальной программы  "Обеспечение доступным и комфортным жильем и коммунальными услугами граждан сельских поселений Октябрьского района Курской области" на 2016-2020 годы
</t>
  </si>
  <si>
    <t xml:space="preserve">Государственная поддержка молодых семей в улучшении жилищных условий </t>
  </si>
  <si>
    <t xml:space="preserve">от 23.01.2015 г. № 74; 30.04.2015г. № 80; 26.07.2015 г. №89 </t>
  </si>
  <si>
    <t>21.08.15г.№91;23.09.15г.№93;23.10.15г.№99)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</si>
  <si>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РФ на государственную регистрацию актов гражданского состояния</t>
  </si>
  <si>
    <t>Муниц. программа Октябрьского района  «Развитие культуры в Октябрьском районе Курской области»</t>
  </si>
  <si>
    <t>Межевание автомоб. дорог общего пользования местного значения, проведение кадастровых работ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</si>
  <si>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образов. организаций 
</t>
  </si>
  <si>
    <t>Приложение № 1 к решению Представительного Собрания Октябрьского района Курской области  "О внесении изменений в решение
Представительного Собрания Октябрьского района Курской области №61 от 19.12.2014г "О бюджете Октябрьского района Курской области на 2015 год и на плановый период 2016 и 2017 годов"   (в ред. решений от 23.01.2015 г. № 74; 30.04.2015г. № 80; 26.07.2015 г. №89; 21.08.15г.№91;23.09.2015г. №93;23.10.15г.№99)  от 18.11.2015г. № 101</t>
  </si>
  <si>
    <t>Приложение № 5 к решению Представительного Собрания Октябрьского района Курской области  "О внесении изменений в решение Представительного Собрания Октябрьского района Курской области №61 от 19.12.2014г "О бюджете Октябрьского района Курской области на 2015 год и на плановый период 2016 и 2017 годов"  (в ред. решений от 23.01.2015 г. № 74; 30.04.2015г. № 80; 26.07.2015 г. №89;21.08.15г.№91;23.09.15г.№93;23.10.15г.№99)  от 18.11.2015г. № 101</t>
  </si>
  <si>
    <t>Приложение №7 к решению Представительного Собрания Октябрьского района Курской области  "О внесении изменений в решение Представительного Собрания Октябрьского района Курской области №61 от 19.12.2014г "О бюджете Октябрьского района Курской области на 2015 год и на плановый период 2016 и 2017 годов" (в ред. решений от 23.01.2015 г. № 74; 30.04.2015г. № 80; 26.07.2015 г. №89; 21.08.2015г. №91;23.09.2015г. №93;23.10.15г.№99) от 18.11.2015г.№ 101</t>
  </si>
  <si>
    <t>Приложение № 9 к решению Представительного Собрания Октябрьского района Курской области  "О внесении изменений в решение Представительного Собрания Октябрьского района Курской области №61 от 19.12.2014г "О бюджете Октябрьского района Курской области на 2015 год и на плановый период 2016 и 2017 годов" (в ред. решений от 23.01.2015 г. № 74; 30.04.2015г. № 80; 26.07.2015 г. №89;21.08.15г. №91;23.09.2015г. №93;23.10.15г.№99)   от 18.11.2015г. № 101</t>
  </si>
  <si>
    <t xml:space="preserve">26.07.15г №89;21.08.15г.№91;;23.09.15г№93;                                                                     </t>
  </si>
  <si>
    <t xml:space="preserve"> 23.10.15г№99)  от   18.11.15г№ 101</t>
  </si>
  <si>
    <t>18.11.2015года</t>
  </si>
  <si>
    <t>№ 101</t>
  </si>
  <si>
    <t>Приложение № 10 к решению Представительного Собрания Октябрьского района Курской области  "О внесении изменений в решение Представительного Собрания Октябрьского района Курской области №61 от 19.12.2014г "О бюджете Октябрьского района Курской области на 2015 год и на плановый период 2016 и 2017 годов" (в ред. решений от 23.01.2015 г. № 74; 30.04.2015г. № 80; 26.07.2015 г. №89;21.08.15г.№91;23.09.15г.№93;23.10.15г.№99)   от 18.11.2015г. № 101</t>
  </si>
  <si>
    <t>Приложение №13 к решению Представительного  Собрания                                                                Октябрьского района Курской области  "О внесении изменений                                                                                в решение Представительного Собрания Октябрьского района                                                                       Курской области №61 от 19.12.2014г "О бюджете                                                                                 Октябрьского района  Курской области на 2015 год                                                                                                  и на плановый период 2016 и 2017 годов" (в ред. решений от 23.01.2015 г. № 74; 30.04.2015г. № 80; 26.07.2015 г. №89;21.08.15г№91;23.09.2015г.№93;23.10.15г.№99)                                                                                                                  от 18.11.2015г. №101</t>
  </si>
  <si>
    <t>Приложение № 14 к решению Представительного Собрания Октябрьского района Курской области  "О внесении изменений в решение Представительного Собрания Октябрьского района Курской области №61 от 19.12.2014г "О бюджете Октябрьского района Курской области на 2015 год и на плановый период 2016 и 2017 годов"  (в ред. решений от 23.01.2015 г. № 74; 30.04.2015г. № 80; 26.07.2015 г. №89;21.08.15г.№91;23.09.15г.№93;23.10.15г.№99)  от 18.11.2015г. №101</t>
  </si>
  <si>
    <t xml:space="preserve">Приложение №21 к решению Представительного Собрания Октябрьского района Курской области "О внесении изменений                                                                                в решение Представительного Собрания Октябрьского района Курской области №61 от 19.12.2014г "О бюджете Октябрьского района Курской области на 2015 год и на плановый период 2016 и 2017 годов" (в ред. решений от 23.01.2015 г. № 74;  от 21.08.2015 г. №91, от 23.09.2015 г. №9; от 23.10.2015 № 99) , от 18.11.2015 г. № 101 </t>
  </si>
  <si>
    <t>Распределение иных межбюджетных трансфертов на осуществление части полномочий муниципального района "Октябрьский район" Курской области по решению вопросов местного значения бюджетам сельских поселений Октябрьского района Курской области в 2015 году</t>
  </si>
  <si>
    <t>№      п/п</t>
  </si>
  <si>
    <t>Местные бюджеты</t>
  </si>
  <si>
    <t>Численность населения на 01.01.14г. (чел.) (Н)</t>
  </si>
  <si>
    <t xml:space="preserve">ИТОГО по полномочиям </t>
  </si>
  <si>
    <t>ИТОГО по переданной зарплате</t>
  </si>
  <si>
    <t>ИТОГО по материальным затратам</t>
  </si>
  <si>
    <t>организация в границах поселения тепло и водоснабжения населения, водоотведения в пределах полномочий, установленных законодательством Российской Федерации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</si>
  <si>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</si>
  <si>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</si>
  <si>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</si>
  <si>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</si>
  <si>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</si>
  <si>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</si>
  <si>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</si>
  <si>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Осуществление мер по противодействию коррупции в границах поселения</t>
  </si>
  <si>
    <t>Межбюджетные трансферты на осуществление мероприятий по обеспечению населения экологически чистой питьевой водой в рамках подпрограммы "Экология и чистая вода Октябрьского района Курской области" муниципальной программы "Охрана окружающей среды Октябрьского района Курской области на 2015 - 2019 гг."</t>
  </si>
  <si>
    <t>Межбюджетные трансферты на разработку документов градостроительного зонирования - корректировку правил землепользования и застройки сельских поселений</t>
  </si>
  <si>
    <t>Итого по полномочию</t>
  </si>
  <si>
    <t>содержание работника (1,77 ставки) - 419,5 т.р.</t>
  </si>
  <si>
    <t>матзатраты - 992,3 т.р.</t>
  </si>
  <si>
    <t>содержание работника (0,5 ставки) - 118,5 т.р.</t>
  </si>
  <si>
    <t>содержание работника (0,4 ставки) - 94,7 т.р.</t>
  </si>
  <si>
    <t>содержание работника (0,3 ставки) - 71,2 т.р.</t>
  </si>
  <si>
    <t>матзатраты - 600 т.р.</t>
  </si>
  <si>
    <t>матзатраты - 109,9 т.р.</t>
  </si>
  <si>
    <t>содержание работника 0,5 ставки) - 118,5 т.р.</t>
  </si>
  <si>
    <t>матзатраты - 80,1 тыс.рублей</t>
  </si>
  <si>
    <t>средства областного бюджета, 750,0 т. р.</t>
  </si>
  <si>
    <t>средства местного бюджета, 110,0 т.р.</t>
  </si>
  <si>
    <t>средства областного бюджета, 209,470 т. р.</t>
  </si>
  <si>
    <t>средства местного бюджета, 111,887 т.р.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</si>
  <si>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</si>
  <si>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</si>
  <si>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</si>
  <si>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</si>
  <si>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</si>
  <si>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</si>
  <si>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</si>
  <si>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</si>
  <si>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</si>
  <si>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Октябрьский </t>
  </si>
  <si>
    <t>Артюховский</t>
  </si>
  <si>
    <t>Большедолженковский</t>
  </si>
  <si>
    <t>Дьяконовский</t>
  </si>
  <si>
    <t>Катыринский</t>
  </si>
  <si>
    <t>Лобазовский</t>
  </si>
  <si>
    <t>Никольский</t>
  </si>
  <si>
    <t>Плотавский</t>
  </si>
  <si>
    <t>Старковский</t>
  </si>
  <si>
    <t>Филипповский</t>
  </si>
  <si>
    <t>Черницынский</t>
  </si>
  <si>
    <t>Нераспределенный резерв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</si>
</sst>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 ###\ ###\ ###\ ##0.00"/>
    <numFmt numFmtId="180" formatCode="#,##0.0"/>
    <numFmt numFmtId="181" formatCode="#,##0.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sz val="13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32" borderId="0" xfId="0" applyFill="1" applyAlignment="1">
      <alignment/>
    </xf>
    <xf numFmtId="172" fontId="9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32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32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5" fillId="0" borderId="10" xfId="57" applyNumberFormat="1" applyFont="1" applyFill="1" applyBorder="1" applyAlignment="1">
      <alignment/>
      <protection/>
    </xf>
    <xf numFmtId="0" fontId="4" fillId="0" borderId="10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2" fontId="8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2" fontId="9" fillId="32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9" fillId="0" borderId="10" xfId="0" applyFont="1" applyBorder="1" applyAlignment="1">
      <alignment horizontal="left" vertical="top" wrapText="1"/>
    </xf>
    <xf numFmtId="172" fontId="8" fillId="32" borderId="10" xfId="0" applyNumberFormat="1" applyFont="1" applyFill="1" applyBorder="1" applyAlignment="1">
      <alignment horizontal="center" vertical="center"/>
    </xf>
    <xf numFmtId="49" fontId="2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172" fontId="9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21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 wrapText="1"/>
    </xf>
    <xf numFmtId="172" fontId="21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1" fillId="0" borderId="10" xfId="0" applyFont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justify" vertical="top" wrapText="1"/>
    </xf>
    <xf numFmtId="0" fontId="21" fillId="32" borderId="10" xfId="0" applyFont="1" applyFill="1" applyBorder="1" applyAlignment="1">
      <alignment horizontal="justify" vertical="top" wrapText="1"/>
    </xf>
    <xf numFmtId="2" fontId="21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8" fillId="32" borderId="10" xfId="0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left" vertical="top" wrapText="1"/>
    </xf>
    <xf numFmtId="49" fontId="9" fillId="32" borderId="10" xfId="0" applyNumberFormat="1" applyFont="1" applyFill="1" applyBorder="1" applyAlignment="1">
      <alignment horizontal="left" vertical="top" wrapText="1"/>
    </xf>
    <xf numFmtId="49" fontId="9" fillId="32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left" wrapText="1"/>
    </xf>
    <xf numFmtId="49" fontId="2" fillId="32" borderId="10" xfId="0" applyNumberFormat="1" applyFont="1" applyFill="1" applyBorder="1" applyAlignment="1">
      <alignment vertical="center" wrapText="1"/>
    </xf>
    <xf numFmtId="49" fontId="8" fillId="32" borderId="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/>
    </xf>
    <xf numFmtId="172" fontId="2" fillId="32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2" fontId="8" fillId="32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79" fillId="0" borderId="10" xfId="0" applyFont="1" applyBorder="1" applyAlignment="1">
      <alignment wrapText="1"/>
    </xf>
    <xf numFmtId="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2" fontId="21" fillId="0" borderId="10" xfId="0" applyNumberFormat="1" applyFont="1" applyFill="1" applyBorder="1" applyAlignment="1">
      <alignment horizontal="center" wrapText="1"/>
    </xf>
    <xf numFmtId="0" fontId="80" fillId="0" borderId="11" xfId="0" applyFont="1" applyBorder="1" applyAlignment="1">
      <alignment wrapText="1"/>
    </xf>
    <xf numFmtId="0" fontId="81" fillId="0" borderId="11" xfId="0" applyFont="1" applyBorder="1" applyAlignment="1">
      <alignment/>
    </xf>
    <xf numFmtId="0" fontId="80" fillId="0" borderId="11" xfId="0" applyFont="1" applyBorder="1" applyAlignment="1">
      <alignment/>
    </xf>
    <xf numFmtId="0" fontId="0" fillId="0" borderId="0" xfId="0" applyBorder="1" applyAlignment="1">
      <alignment/>
    </xf>
    <xf numFmtId="0" fontId="81" fillId="0" borderId="0" xfId="0" applyFont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9" fillId="32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173" fontId="2" fillId="32" borderId="10" xfId="0" applyNumberFormat="1" applyFont="1" applyFill="1" applyBorder="1" applyAlignment="1">
      <alignment horizontal="center" vertical="center"/>
    </xf>
    <xf numFmtId="173" fontId="21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9" fillId="32" borderId="0" xfId="0" applyNumberFormat="1" applyFont="1" applyFill="1" applyBorder="1" applyAlignment="1">
      <alignment horizontal="left" wrapText="1"/>
    </xf>
    <xf numFmtId="49" fontId="2" fillId="32" borderId="12" xfId="0" applyNumberFormat="1" applyFont="1" applyFill="1" applyBorder="1" applyAlignment="1">
      <alignment vertical="center" wrapText="1"/>
    </xf>
    <xf numFmtId="49" fontId="9" fillId="32" borderId="12" xfId="0" applyNumberFormat="1" applyFont="1" applyFill="1" applyBorder="1" applyAlignment="1">
      <alignment horizontal="left" vertical="top" wrapText="1"/>
    </xf>
    <xf numFmtId="2" fontId="8" fillId="32" borderId="10" xfId="0" applyNumberFormat="1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2" fillId="0" borderId="0" xfId="58" applyNumberFormat="1" applyFont="1" applyBorder="1" applyAlignment="1">
      <alignment/>
      <protection/>
    </xf>
    <xf numFmtId="49" fontId="44" fillId="0" borderId="0" xfId="58" applyNumberFormat="1" applyFont="1" applyBorder="1" applyAlignment="1">
      <alignment horizontal="right"/>
      <protection/>
    </xf>
    <xf numFmtId="0" fontId="45" fillId="0" borderId="0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48" fillId="0" borderId="13" xfId="58" applyNumberFormat="1" applyFont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1" fillId="4" borderId="10" xfId="58" applyFont="1" applyFill="1" applyBorder="1" applyAlignment="1">
      <alignment horizontal="center" vertical="center" wrapText="1"/>
      <protection/>
    </xf>
    <xf numFmtId="0" fontId="21" fillId="4" borderId="12" xfId="58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1" fillId="4" borderId="16" xfId="58" applyFont="1" applyFill="1" applyBorder="1" applyAlignment="1">
      <alignment horizontal="center" vertical="center" wrapText="1"/>
      <protection/>
    </xf>
    <xf numFmtId="0" fontId="24" fillId="4" borderId="10" xfId="58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1" fillId="4" borderId="17" xfId="58" applyFont="1" applyFill="1" applyBorder="1" applyAlignment="1">
      <alignment horizontal="center" vertical="center" wrapText="1"/>
      <protection/>
    </xf>
    <xf numFmtId="49" fontId="51" fillId="4" borderId="10" xfId="58" applyNumberFormat="1" applyFont="1" applyFill="1" applyBorder="1" applyAlignment="1">
      <alignment horizontal="center" wrapText="1"/>
      <protection/>
    </xf>
    <xf numFmtId="49" fontId="51" fillId="4" borderId="14" xfId="58" applyNumberFormat="1" applyFont="1" applyFill="1" applyBorder="1" applyAlignment="1">
      <alignment horizontal="center" wrapText="1"/>
      <protection/>
    </xf>
    <xf numFmtId="49" fontId="51" fillId="4" borderId="15" xfId="58" applyNumberFormat="1" applyFont="1" applyFill="1" applyBorder="1" applyAlignment="1">
      <alignment horizontal="center" wrapText="1"/>
      <protection/>
    </xf>
    <xf numFmtId="49" fontId="51" fillId="4" borderId="10" xfId="58" applyNumberFormat="1" applyFont="1" applyFill="1" applyBorder="1" applyAlignment="1">
      <alignment horizontal="center" wrapText="1"/>
      <protection/>
    </xf>
    <xf numFmtId="49" fontId="52" fillId="0" borderId="0" xfId="0" applyNumberFormat="1" applyFont="1" applyAlignment="1">
      <alignment/>
    </xf>
    <xf numFmtId="49" fontId="53" fillId="33" borderId="10" xfId="58" applyNumberFormat="1" applyFont="1" applyFill="1" applyBorder="1" applyAlignment="1">
      <alignment horizontal="center"/>
      <protection/>
    </xf>
    <xf numFmtId="180" fontId="53" fillId="33" borderId="10" xfId="0" applyNumberFormat="1" applyFont="1" applyFill="1" applyBorder="1" applyAlignment="1">
      <alignment horizontal="left"/>
    </xf>
    <xf numFmtId="3" fontId="44" fillId="33" borderId="10" xfId="0" applyNumberFormat="1" applyFont="1" applyFill="1" applyBorder="1" applyAlignment="1">
      <alignment horizontal="center"/>
    </xf>
    <xf numFmtId="181" fontId="44" fillId="17" borderId="10" xfId="0" applyNumberFormat="1" applyFont="1" applyFill="1" applyBorder="1" applyAlignment="1">
      <alignment horizontal="center"/>
    </xf>
    <xf numFmtId="4" fontId="44" fillId="17" borderId="10" xfId="0" applyNumberFormat="1" applyFont="1" applyFill="1" applyBorder="1" applyAlignment="1">
      <alignment horizontal="center"/>
    </xf>
    <xf numFmtId="4" fontId="44" fillId="33" borderId="10" xfId="0" applyNumberFormat="1" applyFont="1" applyFill="1" applyBorder="1" applyAlignment="1">
      <alignment horizontal="center"/>
    </xf>
    <xf numFmtId="180" fontId="44" fillId="33" borderId="10" xfId="0" applyNumberFormat="1" applyFont="1" applyFill="1" applyBorder="1" applyAlignment="1">
      <alignment horizontal="center"/>
    </xf>
    <xf numFmtId="181" fontId="44" fillId="33" borderId="1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49" fontId="54" fillId="0" borderId="10" xfId="58" applyNumberFormat="1" applyFont="1" applyFill="1" applyBorder="1" applyAlignment="1">
      <alignment horizontal="center"/>
      <protection/>
    </xf>
    <xf numFmtId="180" fontId="54" fillId="32" borderId="10" xfId="58" applyNumberFormat="1" applyFont="1" applyFill="1" applyBorder="1" applyAlignment="1">
      <alignment horizontal="left" vertical="center"/>
      <protection/>
    </xf>
    <xf numFmtId="3" fontId="47" fillId="0" borderId="10" xfId="58" applyNumberFormat="1" applyFont="1" applyFill="1" applyBorder="1" applyAlignment="1">
      <alignment horizontal="center"/>
      <protection/>
    </xf>
    <xf numFmtId="180" fontId="47" fillId="0" borderId="10" xfId="58" applyNumberFormat="1" applyFont="1" applyFill="1" applyBorder="1" applyAlignment="1">
      <alignment horizontal="center"/>
      <protection/>
    </xf>
    <xf numFmtId="181" fontId="47" fillId="0" borderId="10" xfId="58" applyNumberFormat="1" applyFont="1" applyFill="1" applyBorder="1" applyAlignment="1">
      <alignment horizontal="center"/>
      <protection/>
    </xf>
    <xf numFmtId="173" fontId="47" fillId="0" borderId="10" xfId="58" applyNumberFormat="1" applyFont="1" applyFill="1" applyBorder="1" applyAlignment="1">
      <alignment horizontal="center"/>
      <protection/>
    </xf>
    <xf numFmtId="0" fontId="55" fillId="0" borderId="14" xfId="0" applyFont="1" applyBorder="1" applyAlignment="1">
      <alignment horizontal="center" vertical="center" wrapText="1"/>
    </xf>
    <xf numFmtId="0" fontId="56" fillId="0" borderId="18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181" fontId="55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4" fillId="0" borderId="19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доходы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77;&#1096;&#1077;&#1085;&#1080;&#1077;%20&#8470;61%20&#1086;&#1090;%2019.12.2014&#1075;%20&#1086;%20&#1073;&#1102;&#1076;&#1078;&#1077;&#1090;&#1077;%202015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5"/>
      <sheetName val="прил7"/>
      <sheetName val="прил 9"/>
      <sheetName val="прил13"/>
      <sheetName val="прил3"/>
      <sheetName val="прил 2"/>
      <sheetName val="прил4"/>
      <sheetName val="прил6"/>
      <sheetName val="прил 8"/>
      <sheetName val="прил10"/>
      <sheetName val="прил 11"/>
      <sheetName val="прил12"/>
      <sheetName val="прил15"/>
      <sheetName val="прил16"/>
      <sheetName val="прил 14"/>
      <sheetName val="прил17"/>
      <sheetName val="прил18"/>
      <sheetName val="прил19"/>
      <sheetName val="Лист20"/>
    </sheetNames>
    <sheetDataSet>
      <sheetData sheetId="10">
        <row r="29">
          <cell r="F29">
            <v>1422000</v>
          </cell>
          <cell r="G29">
            <v>1422000</v>
          </cell>
        </row>
        <row r="33">
          <cell r="F33">
            <v>711000</v>
          </cell>
          <cell r="G33">
            <v>711000</v>
          </cell>
        </row>
        <row r="38">
          <cell r="F38">
            <v>198528</v>
          </cell>
          <cell r="G38">
            <v>198528</v>
          </cell>
        </row>
        <row r="43">
          <cell r="F43">
            <v>237000</v>
          </cell>
          <cell r="G43">
            <v>237000</v>
          </cell>
        </row>
        <row r="47">
          <cell r="F47">
            <v>130000</v>
          </cell>
          <cell r="G47">
            <v>130000</v>
          </cell>
        </row>
        <row r="50">
          <cell r="F50">
            <v>237000</v>
          </cell>
          <cell r="G50">
            <v>237000</v>
          </cell>
        </row>
        <row r="80">
          <cell r="F80">
            <v>80400</v>
          </cell>
          <cell r="G80">
            <v>80400</v>
          </cell>
        </row>
        <row r="86">
          <cell r="F86">
            <v>50000</v>
          </cell>
          <cell r="G86">
            <v>50000</v>
          </cell>
        </row>
        <row r="106">
          <cell r="F106">
            <v>1200000</v>
          </cell>
          <cell r="G106">
            <v>1200000</v>
          </cell>
        </row>
        <row r="112">
          <cell r="F112">
            <v>5930689</v>
          </cell>
          <cell r="G112">
            <v>4505779</v>
          </cell>
        </row>
        <row r="119">
          <cell r="F119">
            <v>403000</v>
          </cell>
          <cell r="G119">
            <v>403000</v>
          </cell>
        </row>
        <row r="123">
          <cell r="F123">
            <v>300000</v>
          </cell>
          <cell r="G123">
            <v>300000</v>
          </cell>
        </row>
        <row r="127">
          <cell r="F127">
            <v>20000</v>
          </cell>
          <cell r="G127">
            <v>20000</v>
          </cell>
        </row>
        <row r="144">
          <cell r="F144">
            <v>20000</v>
          </cell>
          <cell r="G144">
            <v>20000</v>
          </cell>
        </row>
        <row r="163">
          <cell r="F163">
            <v>17071208</v>
          </cell>
          <cell r="G163">
            <v>17071208</v>
          </cell>
        </row>
        <row r="173">
          <cell r="F173">
            <v>50000</v>
          </cell>
          <cell r="G173">
            <v>50000</v>
          </cell>
        </row>
        <row r="178">
          <cell r="F178">
            <v>80000</v>
          </cell>
          <cell r="G178">
            <v>80000</v>
          </cell>
        </row>
        <row r="181">
          <cell r="F181">
            <v>856000</v>
          </cell>
          <cell r="G181">
            <v>856000</v>
          </cell>
        </row>
        <row r="186">
          <cell r="F186">
            <v>6858010</v>
          </cell>
          <cell r="G186">
            <v>6858010</v>
          </cell>
        </row>
        <row r="198">
          <cell r="F198">
            <v>3720000</v>
          </cell>
          <cell r="G198">
            <v>3720000</v>
          </cell>
        </row>
        <row r="203">
          <cell r="F203">
            <v>6100000</v>
          </cell>
          <cell r="G203">
            <v>6100000</v>
          </cell>
        </row>
        <row r="210">
          <cell r="F210">
            <v>1461276</v>
          </cell>
          <cell r="G210">
            <v>1461276</v>
          </cell>
        </row>
        <row r="220">
          <cell r="F220">
            <v>315000</v>
          </cell>
          <cell r="G220">
            <v>315000</v>
          </cell>
        </row>
        <row r="225">
          <cell r="F225">
            <v>648663</v>
          </cell>
          <cell r="G225">
            <v>648663</v>
          </cell>
        </row>
        <row r="229">
          <cell r="F229">
            <v>15889512</v>
          </cell>
          <cell r="G229">
            <v>16549946</v>
          </cell>
        </row>
        <row r="245">
          <cell r="F245">
            <v>14480521</v>
          </cell>
          <cell r="G245">
            <v>14480521</v>
          </cell>
        </row>
        <row r="251">
          <cell r="F251">
            <v>11766893</v>
          </cell>
          <cell r="G251">
            <v>11682457</v>
          </cell>
        </row>
        <row r="262">
          <cell r="F262">
            <v>1500000</v>
          </cell>
          <cell r="G262">
            <v>1500000</v>
          </cell>
        </row>
        <row r="267">
          <cell r="F267">
            <v>163000</v>
          </cell>
          <cell r="G267">
            <v>163000</v>
          </cell>
        </row>
        <row r="273">
          <cell r="F273">
            <v>7936735</v>
          </cell>
          <cell r="G273">
            <v>4724247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view="pageLayout" zoomScale="87" zoomScaleNormal="80" zoomScalePageLayoutView="87" workbookViewId="0" topLeftCell="A1">
      <selection activeCell="B8" sqref="B8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62.7109375" style="0" customWidth="1"/>
    <col min="4" max="4" width="18.7109375" style="0" customWidth="1"/>
  </cols>
  <sheetData>
    <row r="1" spans="3:8" ht="15" customHeight="1">
      <c r="C1" s="186" t="s">
        <v>729</v>
      </c>
      <c r="D1" s="47"/>
      <c r="E1" s="47"/>
      <c r="F1" s="47"/>
      <c r="G1" s="47"/>
      <c r="H1" s="47"/>
    </row>
    <row r="2" spans="3:8" ht="15">
      <c r="C2" s="187"/>
      <c r="D2" s="47"/>
      <c r="E2" s="47"/>
      <c r="F2" s="47"/>
      <c r="G2" s="47"/>
      <c r="H2" s="47"/>
    </row>
    <row r="3" spans="3:8" ht="15">
      <c r="C3" s="187"/>
      <c r="D3" s="47"/>
      <c r="E3" s="47"/>
      <c r="F3" s="47"/>
      <c r="G3" s="47"/>
      <c r="H3" s="47"/>
    </row>
    <row r="4" spans="3:8" ht="15">
      <c r="C4" s="187"/>
      <c r="D4" s="47"/>
      <c r="E4" s="47"/>
      <c r="F4" s="47"/>
      <c r="G4" s="47"/>
      <c r="H4" s="47"/>
    </row>
    <row r="5" spans="3:8" ht="15">
      <c r="C5" s="187"/>
      <c r="D5" s="47"/>
      <c r="E5" s="47"/>
      <c r="F5" s="47"/>
      <c r="G5" s="47"/>
      <c r="H5" s="47"/>
    </row>
    <row r="6" spans="3:8" ht="15">
      <c r="C6" s="187"/>
      <c r="D6" s="47"/>
      <c r="E6" s="47"/>
      <c r="F6" s="47"/>
      <c r="G6" s="47"/>
      <c r="H6" s="47"/>
    </row>
    <row r="7" spans="3:8" ht="15">
      <c r="C7" s="187"/>
      <c r="D7" s="47"/>
      <c r="E7" s="47"/>
      <c r="F7" s="47"/>
      <c r="G7" s="47"/>
      <c r="H7" s="47"/>
    </row>
    <row r="8" spans="3:8" ht="33" customHeight="1">
      <c r="C8" s="187"/>
      <c r="D8" s="47"/>
      <c r="E8" s="47"/>
      <c r="F8" s="47"/>
      <c r="G8" s="47"/>
      <c r="H8" s="47"/>
    </row>
    <row r="9" spans="3:4" ht="15">
      <c r="C9" s="13"/>
      <c r="D9" s="13"/>
    </row>
    <row r="10" ht="18.75">
      <c r="C10" s="14" t="s">
        <v>139</v>
      </c>
    </row>
    <row r="11" ht="18.75">
      <c r="C11" s="14" t="s">
        <v>337</v>
      </c>
    </row>
    <row r="12" ht="15">
      <c r="D12" s="1" t="s">
        <v>40</v>
      </c>
    </row>
    <row r="13" spans="2:4" ht="51" customHeight="1">
      <c r="B13" s="62" t="s">
        <v>140</v>
      </c>
      <c r="C13" s="62" t="s">
        <v>141</v>
      </c>
      <c r="D13" s="7">
        <v>2015</v>
      </c>
    </row>
    <row r="14" spans="2:4" ht="31.5">
      <c r="B14" s="63" t="s">
        <v>142</v>
      </c>
      <c r="C14" s="30" t="s">
        <v>159</v>
      </c>
      <c r="D14" s="50">
        <f>SUM(D15+D19-D28)</f>
        <v>-33160290.489999965</v>
      </c>
    </row>
    <row r="15" spans="2:4" ht="31.5">
      <c r="B15" s="63" t="s">
        <v>389</v>
      </c>
      <c r="C15" s="30" t="s">
        <v>388</v>
      </c>
      <c r="D15" s="50">
        <f>SUM(D16)</f>
        <v>-35516077.7</v>
      </c>
    </row>
    <row r="16" spans="2:4" ht="47.25">
      <c r="B16" s="64" t="s">
        <v>390</v>
      </c>
      <c r="C16" s="11" t="s">
        <v>391</v>
      </c>
      <c r="D16" s="50">
        <f>SUM(D17)</f>
        <v>-35516077.7</v>
      </c>
    </row>
    <row r="17" spans="2:4" ht="47.25">
      <c r="B17" s="64" t="s">
        <v>42</v>
      </c>
      <c r="C17" s="11" t="s">
        <v>397</v>
      </c>
      <c r="D17" s="49">
        <f>SUM(D18)</f>
        <v>-35516077.7</v>
      </c>
    </row>
    <row r="18" spans="2:4" ht="47.25">
      <c r="B18" s="64" t="s">
        <v>41</v>
      </c>
      <c r="C18" s="11" t="s">
        <v>396</v>
      </c>
      <c r="D18" s="49">
        <v>-35516077.7</v>
      </c>
    </row>
    <row r="19" spans="2:4" ht="31.5">
      <c r="B19" s="63" t="s">
        <v>150</v>
      </c>
      <c r="C19" s="30" t="s">
        <v>167</v>
      </c>
      <c r="D19" s="50">
        <f>SUM(D20,D24)</f>
        <v>2355787.210000038</v>
      </c>
    </row>
    <row r="20" spans="2:4" ht="15.75">
      <c r="B20" s="64" t="s">
        <v>151</v>
      </c>
      <c r="C20" s="11" t="s">
        <v>168</v>
      </c>
      <c r="D20" s="49">
        <f>SUM(D21)</f>
        <v>-434318685.05</v>
      </c>
    </row>
    <row r="21" spans="2:4" ht="15.75">
      <c r="B21" s="64" t="s">
        <v>152</v>
      </c>
      <c r="C21" s="11" t="s">
        <v>169</v>
      </c>
      <c r="D21" s="49">
        <f>SUM(D22)</f>
        <v>-434318685.05</v>
      </c>
    </row>
    <row r="22" spans="2:4" ht="15.75">
      <c r="B22" s="64" t="s">
        <v>153</v>
      </c>
      <c r="C22" s="11" t="s">
        <v>170</v>
      </c>
      <c r="D22" s="49">
        <f>SUM(D23)</f>
        <v>-434318685.05</v>
      </c>
    </row>
    <row r="23" spans="2:4" ht="31.5">
      <c r="B23" s="64" t="s">
        <v>154</v>
      </c>
      <c r="C23" s="11" t="s">
        <v>171</v>
      </c>
      <c r="D23" s="65">
        <f>SUM(-прил7!C121)</f>
        <v>-434318685.05</v>
      </c>
    </row>
    <row r="24" spans="2:4" ht="15.75">
      <c r="B24" s="64" t="s">
        <v>155</v>
      </c>
      <c r="C24" s="11" t="s">
        <v>172</v>
      </c>
      <c r="D24" s="49">
        <f>SUM(D25)</f>
        <v>436674472.26000005</v>
      </c>
    </row>
    <row r="25" spans="2:4" ht="15.75">
      <c r="B25" s="64" t="s">
        <v>156</v>
      </c>
      <c r="C25" s="11" t="s">
        <v>173</v>
      </c>
      <c r="D25" s="65">
        <f>SUM(D26)</f>
        <v>436674472.26000005</v>
      </c>
    </row>
    <row r="26" spans="2:4" ht="15.75">
      <c r="B26" s="64" t="s">
        <v>157</v>
      </c>
      <c r="C26" s="11" t="s">
        <v>174</v>
      </c>
      <c r="D26" s="65">
        <f>SUM(D27)</f>
        <v>436674472.26000005</v>
      </c>
    </row>
    <row r="27" spans="2:4" ht="31.5">
      <c r="B27" s="64" t="s">
        <v>158</v>
      </c>
      <c r="C27" s="11" t="s">
        <v>372</v>
      </c>
      <c r="D27" s="65">
        <f>SUM('прил 9'!F14-прил1!D15)</f>
        <v>436674472.26000005</v>
      </c>
    </row>
    <row r="28" spans="2:4" ht="31.5">
      <c r="B28" s="63" t="s">
        <v>392</v>
      </c>
      <c r="C28" s="30" t="s">
        <v>393</v>
      </c>
      <c r="D28" s="50">
        <f>SUM(D29)</f>
        <v>0</v>
      </c>
    </row>
    <row r="29" spans="2:4" ht="45.75" customHeight="1">
      <c r="B29" s="63" t="s">
        <v>143</v>
      </c>
      <c r="C29" s="30" t="s">
        <v>160</v>
      </c>
      <c r="D29" s="50">
        <f>SUM(D30,D37)</f>
        <v>0</v>
      </c>
    </row>
    <row r="30" spans="2:4" ht="31.5">
      <c r="B30" s="64" t="s">
        <v>144</v>
      </c>
      <c r="C30" s="11" t="s">
        <v>161</v>
      </c>
      <c r="D30" s="49">
        <f>SUM(D31)</f>
        <v>1500000</v>
      </c>
    </row>
    <row r="31" spans="2:4" ht="47.25">
      <c r="B31" s="64" t="s">
        <v>384</v>
      </c>
      <c r="C31" s="11" t="s">
        <v>383</v>
      </c>
      <c r="D31" s="49">
        <f>SUM(D32)</f>
        <v>1500000</v>
      </c>
    </row>
    <row r="32" spans="2:4" ht="66" customHeight="1">
      <c r="B32" s="64" t="s">
        <v>145</v>
      </c>
      <c r="C32" s="11" t="s">
        <v>162</v>
      </c>
      <c r="D32" s="49">
        <f>SUM(D33,D35)</f>
        <v>1500000</v>
      </c>
    </row>
    <row r="33" spans="2:4" ht="35.25" customHeight="1">
      <c r="B33" s="64" t="s">
        <v>146</v>
      </c>
      <c r="C33" s="51" t="s">
        <v>163</v>
      </c>
      <c r="D33" s="49">
        <f>SUM(D34)</f>
        <v>1000000</v>
      </c>
    </row>
    <row r="34" spans="2:4" ht="89.25" customHeight="1">
      <c r="B34" s="64" t="s">
        <v>394</v>
      </c>
      <c r="C34" s="11" t="s">
        <v>164</v>
      </c>
      <c r="D34" s="49">
        <v>1000000</v>
      </c>
    </row>
    <row r="35" spans="2:4" ht="31.5">
      <c r="B35" s="64" t="s">
        <v>491</v>
      </c>
      <c r="C35" s="51" t="s">
        <v>565</v>
      </c>
      <c r="D35" s="49">
        <f>SUM(D36)</f>
        <v>500000</v>
      </c>
    </row>
    <row r="36" spans="2:4" ht="72.75" customHeight="1">
      <c r="B36" s="64" t="s">
        <v>492</v>
      </c>
      <c r="C36" s="51" t="s">
        <v>361</v>
      </c>
      <c r="D36" s="49">
        <v>500000</v>
      </c>
    </row>
    <row r="37" spans="2:4" ht="31.5">
      <c r="B37" s="64" t="s">
        <v>147</v>
      </c>
      <c r="C37" s="11" t="s">
        <v>165</v>
      </c>
      <c r="D37" s="49">
        <f>SUM(D38)</f>
        <v>-1500000</v>
      </c>
    </row>
    <row r="38" spans="2:4" ht="57" customHeight="1">
      <c r="B38" s="64" t="s">
        <v>381</v>
      </c>
      <c r="C38" s="11" t="s">
        <v>382</v>
      </c>
      <c r="D38" s="49">
        <f>SUM(D39)</f>
        <v>-1500000</v>
      </c>
    </row>
    <row r="39" spans="2:4" ht="47.25">
      <c r="B39" s="64" t="s">
        <v>148</v>
      </c>
      <c r="C39" s="11" t="s">
        <v>166</v>
      </c>
      <c r="D39" s="49">
        <f>SUM(D40+D42)</f>
        <v>-1500000</v>
      </c>
    </row>
    <row r="40" spans="2:4" ht="41.25" customHeight="1">
      <c r="B40" s="64" t="s">
        <v>149</v>
      </c>
      <c r="C40" s="11" t="s">
        <v>163</v>
      </c>
      <c r="D40" s="49">
        <f>SUM(D41)</f>
        <v>-1000000</v>
      </c>
    </row>
    <row r="41" spans="2:4" ht="86.25" customHeight="1">
      <c r="B41" s="64" t="s">
        <v>395</v>
      </c>
      <c r="C41" s="11" t="s">
        <v>164</v>
      </c>
      <c r="D41" s="49">
        <v>-1000000</v>
      </c>
    </row>
    <row r="42" spans="2:4" ht="48" customHeight="1">
      <c r="B42" s="140" t="s">
        <v>566</v>
      </c>
      <c r="C42" s="51" t="s">
        <v>565</v>
      </c>
      <c r="D42" s="49">
        <v>-500000</v>
      </c>
    </row>
    <row r="43" spans="2:4" ht="66.75" customHeight="1">
      <c r="B43" s="141" t="s">
        <v>567</v>
      </c>
      <c r="C43" s="51" t="s">
        <v>568</v>
      </c>
      <c r="D43" s="49">
        <v>-500000</v>
      </c>
    </row>
    <row r="44" spans="2:4" ht="31.5">
      <c r="B44" s="66"/>
      <c r="C44" s="30" t="s">
        <v>373</v>
      </c>
      <c r="D44" s="138">
        <f>SUM(D14)</f>
        <v>-33160290.489999965</v>
      </c>
    </row>
  </sheetData>
  <sheetProtection/>
  <mergeCells count="1">
    <mergeCell ref="C1:C8"/>
  </mergeCells>
  <printOptions/>
  <pageMargins left="0.5905511811023623" right="0.2755905511811024" top="0.7480314960629921" bottom="0.7480314960629921" header="0.31496062992125984" footer="0.31496062992125984"/>
  <pageSetup blackAndWhite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19"/>
  <sheetViews>
    <sheetView tabSelected="1" zoomScalePageLayoutView="0" workbookViewId="0" topLeftCell="A1">
      <selection activeCell="G4" sqref="G4:I4"/>
    </sheetView>
  </sheetViews>
  <sheetFormatPr defaultColWidth="9.140625" defaultRowHeight="15"/>
  <cols>
    <col min="1" max="2" width="9.140625" style="256" customWidth="1"/>
    <col min="3" max="3" width="9.140625" style="255" customWidth="1"/>
    <col min="4" max="6" width="9.140625" style="254" customWidth="1"/>
    <col min="7" max="8" width="9.140625" style="255" customWidth="1"/>
    <col min="9" max="9" width="9.140625" style="205" customWidth="1"/>
    <col min="10" max="10" width="9.140625" style="255" customWidth="1"/>
    <col min="11" max="16384" width="9.140625" style="205" customWidth="1"/>
  </cols>
  <sheetData>
    <row r="2" spans="1:26" ht="20.25">
      <c r="A2" s="198"/>
      <c r="B2" s="199"/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201"/>
      <c r="N2" s="201"/>
      <c r="O2" s="201"/>
      <c r="P2" s="201"/>
      <c r="Q2" s="202" t="s">
        <v>740</v>
      </c>
      <c r="R2" s="203"/>
      <c r="S2" s="203"/>
      <c r="T2" s="203"/>
      <c r="U2" s="203"/>
      <c r="V2" s="203"/>
      <c r="W2" s="204"/>
      <c r="X2" s="204"/>
      <c r="Y2" s="204"/>
      <c r="Z2" s="204"/>
    </row>
    <row r="3" spans="1:26" ht="26.25">
      <c r="A3" s="206" t="s">
        <v>741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8"/>
      <c r="X3" s="208"/>
      <c r="Y3" s="208"/>
      <c r="Z3" s="208"/>
    </row>
    <row r="4" spans="1:26" s="218" customFormat="1" ht="409.5">
      <c r="A4" s="209" t="s">
        <v>742</v>
      </c>
      <c r="B4" s="209" t="s">
        <v>743</v>
      </c>
      <c r="C4" s="209" t="s">
        <v>744</v>
      </c>
      <c r="D4" s="210" t="s">
        <v>745</v>
      </c>
      <c r="E4" s="210" t="s">
        <v>746</v>
      </c>
      <c r="F4" s="210" t="s">
        <v>747</v>
      </c>
      <c r="G4" s="211" t="s">
        <v>748</v>
      </c>
      <c r="H4" s="211"/>
      <c r="I4" s="211"/>
      <c r="J4" s="212" t="s">
        <v>749</v>
      </c>
      <c r="K4" s="213"/>
      <c r="L4" s="214" t="s">
        <v>750</v>
      </c>
      <c r="M4" s="214" t="s">
        <v>751</v>
      </c>
      <c r="N4" s="215" t="s">
        <v>752</v>
      </c>
      <c r="O4" s="215"/>
      <c r="P4" s="215"/>
      <c r="Q4" s="215" t="s">
        <v>753</v>
      </c>
      <c r="R4" s="215"/>
      <c r="S4" s="215"/>
      <c r="T4" s="214" t="s">
        <v>754</v>
      </c>
      <c r="U4" s="214" t="s">
        <v>755</v>
      </c>
      <c r="V4" s="214" t="s">
        <v>756</v>
      </c>
      <c r="W4" s="216" t="s">
        <v>757</v>
      </c>
      <c r="X4" s="217"/>
      <c r="Y4" s="216" t="s">
        <v>758</v>
      </c>
      <c r="Z4" s="217"/>
    </row>
    <row r="5" spans="1:26" s="218" customFormat="1" ht="76.5">
      <c r="A5" s="209"/>
      <c r="B5" s="209"/>
      <c r="C5" s="209"/>
      <c r="D5" s="219"/>
      <c r="E5" s="219"/>
      <c r="F5" s="219"/>
      <c r="G5" s="220" t="s">
        <v>759</v>
      </c>
      <c r="H5" s="221" t="s">
        <v>760</v>
      </c>
      <c r="I5" s="221" t="s">
        <v>761</v>
      </c>
      <c r="J5" s="220" t="s">
        <v>759</v>
      </c>
      <c r="K5" s="221" t="s">
        <v>762</v>
      </c>
      <c r="L5" s="221" t="s">
        <v>763</v>
      </c>
      <c r="M5" s="221" t="s">
        <v>764</v>
      </c>
      <c r="N5" s="220" t="s">
        <v>759</v>
      </c>
      <c r="O5" s="221" t="s">
        <v>764</v>
      </c>
      <c r="P5" s="221" t="s">
        <v>765</v>
      </c>
      <c r="Q5" s="220" t="s">
        <v>759</v>
      </c>
      <c r="R5" s="221" t="s">
        <v>763</v>
      </c>
      <c r="S5" s="221" t="s">
        <v>766</v>
      </c>
      <c r="T5" s="221" t="s">
        <v>767</v>
      </c>
      <c r="U5" s="221" t="s">
        <v>768</v>
      </c>
      <c r="V5" s="221" t="s">
        <v>767</v>
      </c>
      <c r="W5" s="221" t="s">
        <v>769</v>
      </c>
      <c r="X5" s="221" t="s">
        <v>770</v>
      </c>
      <c r="Y5" s="221" t="s">
        <v>771</v>
      </c>
      <c r="Z5" s="221" t="s">
        <v>772</v>
      </c>
    </row>
    <row r="6" spans="1:26" s="227" customFormat="1" ht="13.5">
      <c r="A6" s="209"/>
      <c r="B6" s="209"/>
      <c r="C6" s="209"/>
      <c r="D6" s="222"/>
      <c r="E6" s="222"/>
      <c r="F6" s="222"/>
      <c r="G6" s="223" t="s">
        <v>773</v>
      </c>
      <c r="H6" s="223"/>
      <c r="I6" s="223"/>
      <c r="J6" s="224" t="s">
        <v>774</v>
      </c>
      <c r="K6" s="225"/>
      <c r="L6" s="226" t="s">
        <v>775</v>
      </c>
      <c r="M6" s="226" t="s">
        <v>776</v>
      </c>
      <c r="N6" s="223" t="s">
        <v>777</v>
      </c>
      <c r="O6" s="223"/>
      <c r="P6" s="223"/>
      <c r="Q6" s="223" t="s">
        <v>778</v>
      </c>
      <c r="R6" s="223"/>
      <c r="S6" s="223"/>
      <c r="T6" s="226" t="s">
        <v>779</v>
      </c>
      <c r="U6" s="226" t="s">
        <v>780</v>
      </c>
      <c r="V6" s="226" t="s">
        <v>781</v>
      </c>
      <c r="W6" s="226" t="s">
        <v>48</v>
      </c>
      <c r="X6" s="226" t="s">
        <v>108</v>
      </c>
      <c r="Y6" s="226" t="s">
        <v>231</v>
      </c>
      <c r="Z6" s="226" t="s">
        <v>109</v>
      </c>
    </row>
    <row r="7" spans="1:26" s="236" customFormat="1" ht="20.25">
      <c r="A7" s="228"/>
      <c r="B7" s="229" t="s">
        <v>782</v>
      </c>
      <c r="C7" s="230">
        <f aca="true" t="shared" si="0" ref="C7:V7">SUM(C8:C17)</f>
        <v>19033</v>
      </c>
      <c r="D7" s="231">
        <f t="shared" si="0"/>
        <v>4105.67</v>
      </c>
      <c r="E7" s="232">
        <f t="shared" si="0"/>
        <v>1106.8</v>
      </c>
      <c r="F7" s="231">
        <f t="shared" si="0"/>
        <v>2998.87</v>
      </c>
      <c r="G7" s="233">
        <f t="shared" si="0"/>
        <v>1480.027</v>
      </c>
      <c r="H7" s="234">
        <f t="shared" si="0"/>
        <v>419.5</v>
      </c>
      <c r="I7" s="234">
        <f t="shared" si="0"/>
        <v>1060.527</v>
      </c>
      <c r="J7" s="233">
        <f t="shared" si="0"/>
        <v>0</v>
      </c>
      <c r="K7" s="234">
        <f t="shared" si="0"/>
        <v>118.5</v>
      </c>
      <c r="L7" s="234">
        <f t="shared" si="0"/>
        <v>94.7</v>
      </c>
      <c r="M7" s="234">
        <f t="shared" si="0"/>
        <v>71.2</v>
      </c>
      <c r="N7" s="234">
        <f t="shared" si="0"/>
        <v>671.2</v>
      </c>
      <c r="O7" s="234">
        <f t="shared" si="0"/>
        <v>71.2</v>
      </c>
      <c r="P7" s="234">
        <f t="shared" si="0"/>
        <v>600</v>
      </c>
      <c r="Q7" s="234">
        <f t="shared" si="0"/>
        <v>204.60000000000002</v>
      </c>
      <c r="R7" s="234">
        <f t="shared" si="0"/>
        <v>94.7</v>
      </c>
      <c r="S7" s="234">
        <f t="shared" si="0"/>
        <v>109.9</v>
      </c>
      <c r="T7" s="234">
        <f t="shared" si="0"/>
        <v>118.5</v>
      </c>
      <c r="U7" s="234">
        <f t="shared" si="0"/>
        <v>80.10000000000001</v>
      </c>
      <c r="V7" s="234">
        <f t="shared" si="0"/>
        <v>118.5</v>
      </c>
      <c r="W7" s="234">
        <f>SUM(W8:W17)</f>
        <v>750</v>
      </c>
      <c r="X7" s="235">
        <f>SUM(X8:X17)</f>
        <v>76.986</v>
      </c>
      <c r="Y7" s="235">
        <f>SUM(Y8:Y17)</f>
        <v>209.46999999999997</v>
      </c>
      <c r="Z7" s="235">
        <f>SUM(Z8:Z17)</f>
        <v>111.887</v>
      </c>
    </row>
    <row r="8" spans="1:26" s="236" customFormat="1" ht="20.25">
      <c r="A8" s="237" t="s">
        <v>773</v>
      </c>
      <c r="B8" s="238" t="s">
        <v>783</v>
      </c>
      <c r="C8" s="239">
        <v>557</v>
      </c>
      <c r="D8" s="231">
        <f>SUM(E8+F8)</f>
        <v>314.79</v>
      </c>
      <c r="E8" s="232">
        <f>SUM(H8+K8+L8+M8+O8+R8+T8+V8)</f>
        <v>32.60000000000001</v>
      </c>
      <c r="F8" s="231">
        <f>SUM(I8+P8+S8+U8+X8+W8+Y8+Z8)</f>
        <v>282.19</v>
      </c>
      <c r="G8" s="233">
        <f aca="true" t="shared" si="1" ref="G8:G17">SUM(H8:I8)</f>
        <v>41.3</v>
      </c>
      <c r="H8" s="240">
        <f aca="true" t="shared" si="2" ref="H8:H17">ROUND(355.5/16130*C8,1)</f>
        <v>12.3</v>
      </c>
      <c r="I8" s="240">
        <v>29</v>
      </c>
      <c r="J8" s="233"/>
      <c r="K8" s="240">
        <f>ROUND(118.5/19033*C8,1)</f>
        <v>3.5</v>
      </c>
      <c r="L8" s="240">
        <f aca="true" t="shared" si="3" ref="L8:L17">ROUND(94.8/19033*C8,1)</f>
        <v>2.8</v>
      </c>
      <c r="M8" s="240">
        <f aca="true" t="shared" si="4" ref="M8:M17">ROUND(71.1/19033*C8,1)</f>
        <v>2.1</v>
      </c>
      <c r="N8" s="234">
        <f>SUM(O8:P8)</f>
        <v>19.700000000000003</v>
      </c>
      <c r="O8" s="240">
        <f aca="true" t="shared" si="5" ref="O8:O17">ROUND(71.1/19033*C8,1)</f>
        <v>2.1</v>
      </c>
      <c r="P8" s="240">
        <f aca="true" t="shared" si="6" ref="P8:P17">ROUND(600/19033*C8,1)</f>
        <v>17.6</v>
      </c>
      <c r="Q8" s="234">
        <f>SUM(R8:S8)</f>
        <v>6</v>
      </c>
      <c r="R8" s="240">
        <f>ROUND(94.8/19033*C8,1)</f>
        <v>2.8</v>
      </c>
      <c r="S8" s="240">
        <f>ROUND(110/19033*C8,1)</f>
        <v>3.2</v>
      </c>
      <c r="T8" s="240">
        <f>ROUND(118.5/19033*C8,1)</f>
        <v>3.5</v>
      </c>
      <c r="U8" s="240">
        <f>ROUND(80/19033*C8,1)</f>
        <v>2.3</v>
      </c>
      <c r="V8" s="240">
        <f>ROUND(118.5/19033*C8,1)</f>
        <v>3.5</v>
      </c>
      <c r="W8" s="241">
        <v>161.962</v>
      </c>
      <c r="X8" s="241">
        <v>18.829</v>
      </c>
      <c r="Y8" s="241">
        <v>34.91</v>
      </c>
      <c r="Z8" s="241">
        <v>14.389</v>
      </c>
    </row>
    <row r="9" spans="1:26" s="236" customFormat="1" ht="20.25">
      <c r="A9" s="237" t="s">
        <v>774</v>
      </c>
      <c r="B9" s="238" t="s">
        <v>784</v>
      </c>
      <c r="C9" s="239">
        <v>1593</v>
      </c>
      <c r="D9" s="231">
        <f aca="true" t="shared" si="7" ref="D9:D17">SUM(E9+F9)</f>
        <v>666.009</v>
      </c>
      <c r="E9" s="232">
        <f aca="true" t="shared" si="8" ref="E9:E17">SUM(H9+K9+L9+M9+O9+R9+T9+V9)</f>
        <v>92.60000000000002</v>
      </c>
      <c r="F9" s="231">
        <f aca="true" t="shared" si="9" ref="F9:F17">SUM(I9+P9+S9+U9+X9+W9+Y9+Z9)</f>
        <v>573.409</v>
      </c>
      <c r="G9" s="233">
        <f t="shared" si="1"/>
        <v>208.6</v>
      </c>
      <c r="H9" s="240">
        <f t="shared" si="2"/>
        <v>35.1</v>
      </c>
      <c r="I9" s="240">
        <v>173.5</v>
      </c>
      <c r="J9" s="233"/>
      <c r="K9" s="240">
        <f aca="true" t="shared" si="10" ref="K9:K17">ROUND(118.5/19033*C9,1)</f>
        <v>9.9</v>
      </c>
      <c r="L9" s="240">
        <f t="shared" si="3"/>
        <v>7.9</v>
      </c>
      <c r="M9" s="240">
        <f t="shared" si="4"/>
        <v>6</v>
      </c>
      <c r="N9" s="234">
        <f aca="true" t="shared" si="11" ref="N9:N17">SUM(O9:P9)</f>
        <v>56.2</v>
      </c>
      <c r="O9" s="240">
        <f t="shared" si="5"/>
        <v>6</v>
      </c>
      <c r="P9" s="240">
        <f t="shared" si="6"/>
        <v>50.2</v>
      </c>
      <c r="Q9" s="234">
        <f aca="true" t="shared" si="12" ref="Q9:Q17">SUM(R9:S9)</f>
        <v>17.1</v>
      </c>
      <c r="R9" s="240">
        <f aca="true" t="shared" si="13" ref="R9:R17">ROUND(94.8/19033*C9,1)</f>
        <v>7.9</v>
      </c>
      <c r="S9" s="240">
        <f aca="true" t="shared" si="14" ref="S9:S17">ROUND(110/19033*C9,1)</f>
        <v>9.2</v>
      </c>
      <c r="T9" s="240">
        <f aca="true" t="shared" si="15" ref="T9:T17">ROUND(118.5/19033*C9,1)</f>
        <v>9.9</v>
      </c>
      <c r="U9" s="240">
        <f aca="true" t="shared" si="16" ref="U9:U17">ROUND(80/19033*C9,1)</f>
        <v>6.7</v>
      </c>
      <c r="V9" s="240">
        <f aca="true" t="shared" si="17" ref="V9:V17">ROUND(118.5/19033*C9,1)</f>
        <v>9.9</v>
      </c>
      <c r="W9" s="241">
        <v>303.766</v>
      </c>
      <c r="X9" s="241">
        <v>30.043</v>
      </c>
      <c r="Y9" s="241"/>
      <c r="Z9" s="241"/>
    </row>
    <row r="10" spans="1:26" s="236" customFormat="1" ht="20.25">
      <c r="A10" s="237" t="s">
        <v>775</v>
      </c>
      <c r="B10" s="238" t="s">
        <v>785</v>
      </c>
      <c r="C10" s="239">
        <v>4945</v>
      </c>
      <c r="D10" s="231">
        <f t="shared" si="7"/>
        <v>772.451</v>
      </c>
      <c r="E10" s="232">
        <f t="shared" si="8"/>
        <v>287.6</v>
      </c>
      <c r="F10" s="231">
        <f t="shared" si="9"/>
        <v>484.85100000000006</v>
      </c>
      <c r="G10" s="233">
        <f t="shared" si="1"/>
        <v>331.1</v>
      </c>
      <c r="H10" s="240">
        <f t="shared" si="2"/>
        <v>109</v>
      </c>
      <c r="I10" s="240">
        <f aca="true" t="shared" si="18" ref="I10:I17">ROUND(854.7/19033*C10,1)</f>
        <v>222.1</v>
      </c>
      <c r="J10" s="233"/>
      <c r="K10" s="240">
        <f t="shared" si="10"/>
        <v>30.8</v>
      </c>
      <c r="L10" s="240">
        <f t="shared" si="3"/>
        <v>24.6</v>
      </c>
      <c r="M10" s="240">
        <f t="shared" si="4"/>
        <v>18.5</v>
      </c>
      <c r="N10" s="234">
        <f t="shared" si="11"/>
        <v>174.4</v>
      </c>
      <c r="O10" s="240">
        <f t="shared" si="5"/>
        <v>18.5</v>
      </c>
      <c r="P10" s="240">
        <f t="shared" si="6"/>
        <v>155.9</v>
      </c>
      <c r="Q10" s="234">
        <f t="shared" si="12"/>
        <v>53.2</v>
      </c>
      <c r="R10" s="240">
        <f t="shared" si="13"/>
        <v>24.6</v>
      </c>
      <c r="S10" s="240">
        <f t="shared" si="14"/>
        <v>28.6</v>
      </c>
      <c r="T10" s="240">
        <f t="shared" si="15"/>
        <v>30.8</v>
      </c>
      <c r="U10" s="240">
        <f t="shared" si="16"/>
        <v>20.8</v>
      </c>
      <c r="V10" s="240">
        <f t="shared" si="17"/>
        <v>30.8</v>
      </c>
      <c r="W10" s="240"/>
      <c r="X10" s="241"/>
      <c r="Y10" s="241">
        <v>34.92</v>
      </c>
      <c r="Z10" s="241">
        <v>22.531</v>
      </c>
    </row>
    <row r="11" spans="1:26" s="236" customFormat="1" ht="20.25">
      <c r="A11" s="237" t="s">
        <v>776</v>
      </c>
      <c r="B11" s="238" t="s">
        <v>786</v>
      </c>
      <c r="C11" s="239">
        <v>1632</v>
      </c>
      <c r="D11" s="231">
        <f t="shared" si="7"/>
        <v>677.5980000000001</v>
      </c>
      <c r="E11" s="232">
        <f t="shared" si="8"/>
        <v>95</v>
      </c>
      <c r="F11" s="231">
        <f t="shared" si="9"/>
        <v>582.5980000000001</v>
      </c>
      <c r="G11" s="233">
        <f t="shared" si="1"/>
        <v>181.527</v>
      </c>
      <c r="H11" s="240">
        <f t="shared" si="2"/>
        <v>36</v>
      </c>
      <c r="I11" s="240">
        <v>145.527</v>
      </c>
      <c r="J11" s="233"/>
      <c r="K11" s="240">
        <f t="shared" si="10"/>
        <v>10.2</v>
      </c>
      <c r="L11" s="240">
        <f t="shared" si="3"/>
        <v>8.1</v>
      </c>
      <c r="M11" s="240">
        <f t="shared" si="4"/>
        <v>6.1</v>
      </c>
      <c r="N11" s="234">
        <f t="shared" si="11"/>
        <v>57.5</v>
      </c>
      <c r="O11" s="240">
        <f t="shared" si="5"/>
        <v>6.1</v>
      </c>
      <c r="P11" s="240">
        <f t="shared" si="6"/>
        <v>51.4</v>
      </c>
      <c r="Q11" s="234">
        <f t="shared" si="12"/>
        <v>17.5</v>
      </c>
      <c r="R11" s="240">
        <f t="shared" si="13"/>
        <v>8.1</v>
      </c>
      <c r="S11" s="240">
        <f t="shared" si="14"/>
        <v>9.4</v>
      </c>
      <c r="T11" s="240">
        <f t="shared" si="15"/>
        <v>10.2</v>
      </c>
      <c r="U11" s="240">
        <f t="shared" si="16"/>
        <v>6.9</v>
      </c>
      <c r="V11" s="240">
        <f t="shared" si="17"/>
        <v>10.2</v>
      </c>
      <c r="W11" s="241">
        <v>284.272</v>
      </c>
      <c r="X11" s="241">
        <v>28.114</v>
      </c>
      <c r="Y11" s="241">
        <v>34.91</v>
      </c>
      <c r="Z11" s="241">
        <v>22.075</v>
      </c>
    </row>
    <row r="12" spans="1:26" s="236" customFormat="1" ht="20.25">
      <c r="A12" s="237" t="s">
        <v>777</v>
      </c>
      <c r="B12" s="238" t="s">
        <v>787</v>
      </c>
      <c r="C12" s="239">
        <v>994</v>
      </c>
      <c r="D12" s="231">
        <f t="shared" si="7"/>
        <v>200.63000000000002</v>
      </c>
      <c r="E12" s="232">
        <f t="shared" si="8"/>
        <v>57.900000000000006</v>
      </c>
      <c r="F12" s="231">
        <f t="shared" si="9"/>
        <v>142.73000000000002</v>
      </c>
      <c r="G12" s="233">
        <f t="shared" si="1"/>
        <v>66.5</v>
      </c>
      <c r="H12" s="240">
        <f t="shared" si="2"/>
        <v>21.9</v>
      </c>
      <c r="I12" s="240">
        <f t="shared" si="18"/>
        <v>44.6</v>
      </c>
      <c r="J12" s="233"/>
      <c r="K12" s="240">
        <f t="shared" si="10"/>
        <v>6.2</v>
      </c>
      <c r="L12" s="240">
        <f t="shared" si="3"/>
        <v>5</v>
      </c>
      <c r="M12" s="240">
        <f t="shared" si="4"/>
        <v>3.7</v>
      </c>
      <c r="N12" s="234">
        <f t="shared" si="11"/>
        <v>35</v>
      </c>
      <c r="O12" s="240">
        <f t="shared" si="5"/>
        <v>3.7</v>
      </c>
      <c r="P12" s="240">
        <f t="shared" si="6"/>
        <v>31.3</v>
      </c>
      <c r="Q12" s="234">
        <f t="shared" si="12"/>
        <v>10.7</v>
      </c>
      <c r="R12" s="240">
        <f t="shared" si="13"/>
        <v>5</v>
      </c>
      <c r="S12" s="240">
        <f t="shared" si="14"/>
        <v>5.7</v>
      </c>
      <c r="T12" s="240">
        <f t="shared" si="15"/>
        <v>6.2</v>
      </c>
      <c r="U12" s="240">
        <f t="shared" si="16"/>
        <v>4.2</v>
      </c>
      <c r="V12" s="240">
        <f t="shared" si="17"/>
        <v>6.2</v>
      </c>
      <c r="W12" s="240"/>
      <c r="X12" s="241"/>
      <c r="Y12" s="242">
        <v>34.91</v>
      </c>
      <c r="Z12" s="242">
        <v>22.02</v>
      </c>
    </row>
    <row r="13" spans="1:26" s="236" customFormat="1" ht="20.25">
      <c r="A13" s="237" t="s">
        <v>778</v>
      </c>
      <c r="B13" s="238" t="s">
        <v>788</v>
      </c>
      <c r="C13" s="239">
        <v>371</v>
      </c>
      <c r="D13" s="231">
        <f t="shared" si="7"/>
        <v>53.60000000000001</v>
      </c>
      <c r="E13" s="232">
        <f t="shared" si="8"/>
        <v>21.500000000000004</v>
      </c>
      <c r="F13" s="231">
        <f t="shared" si="9"/>
        <v>32.1</v>
      </c>
      <c r="G13" s="233">
        <f t="shared" si="1"/>
        <v>24.9</v>
      </c>
      <c r="H13" s="240">
        <f t="shared" si="2"/>
        <v>8.2</v>
      </c>
      <c r="I13" s="240">
        <f t="shared" si="18"/>
        <v>16.7</v>
      </c>
      <c r="J13" s="233"/>
      <c r="K13" s="240">
        <f t="shared" si="10"/>
        <v>2.3</v>
      </c>
      <c r="L13" s="240">
        <f t="shared" si="3"/>
        <v>1.8</v>
      </c>
      <c r="M13" s="240">
        <f t="shared" si="4"/>
        <v>1.4</v>
      </c>
      <c r="N13" s="234">
        <f t="shared" si="11"/>
        <v>13.1</v>
      </c>
      <c r="O13" s="240">
        <f t="shared" si="5"/>
        <v>1.4</v>
      </c>
      <c r="P13" s="240">
        <f t="shared" si="6"/>
        <v>11.7</v>
      </c>
      <c r="Q13" s="234">
        <f t="shared" si="12"/>
        <v>3.9000000000000004</v>
      </c>
      <c r="R13" s="240">
        <f t="shared" si="13"/>
        <v>1.8</v>
      </c>
      <c r="S13" s="240">
        <f t="shared" si="14"/>
        <v>2.1</v>
      </c>
      <c r="T13" s="240">
        <f t="shared" si="15"/>
        <v>2.3</v>
      </c>
      <c r="U13" s="240">
        <f t="shared" si="16"/>
        <v>1.6</v>
      </c>
      <c r="V13" s="240">
        <f t="shared" si="17"/>
        <v>2.3</v>
      </c>
      <c r="W13" s="240"/>
      <c r="X13" s="241"/>
      <c r="Y13" s="242"/>
      <c r="Z13" s="242"/>
    </row>
    <row r="14" spans="1:26" s="236" customFormat="1" ht="20.25">
      <c r="A14" s="237" t="s">
        <v>779</v>
      </c>
      <c r="B14" s="238" t="s">
        <v>789</v>
      </c>
      <c r="C14" s="239">
        <v>586</v>
      </c>
      <c r="D14" s="231">
        <f t="shared" si="7"/>
        <v>146.197</v>
      </c>
      <c r="E14" s="232">
        <f t="shared" si="8"/>
        <v>33.9</v>
      </c>
      <c r="F14" s="231">
        <f t="shared" si="9"/>
        <v>112.297</v>
      </c>
      <c r="G14" s="233">
        <f t="shared" si="1"/>
        <v>51.6</v>
      </c>
      <c r="H14" s="240">
        <f t="shared" si="2"/>
        <v>12.9</v>
      </c>
      <c r="I14" s="240">
        <v>38.7</v>
      </c>
      <c r="J14" s="233"/>
      <c r="K14" s="240">
        <f t="shared" si="10"/>
        <v>3.6</v>
      </c>
      <c r="L14" s="240">
        <f t="shared" si="3"/>
        <v>2.9</v>
      </c>
      <c r="M14" s="240">
        <f t="shared" si="4"/>
        <v>2.2</v>
      </c>
      <c r="N14" s="234">
        <f t="shared" si="11"/>
        <v>20.7</v>
      </c>
      <c r="O14" s="240">
        <f t="shared" si="5"/>
        <v>2.2</v>
      </c>
      <c r="P14" s="240">
        <f t="shared" si="6"/>
        <v>18.5</v>
      </c>
      <c r="Q14" s="234">
        <f t="shared" si="12"/>
        <v>6.3</v>
      </c>
      <c r="R14" s="240">
        <f t="shared" si="13"/>
        <v>2.9</v>
      </c>
      <c r="S14" s="240">
        <f t="shared" si="14"/>
        <v>3.4</v>
      </c>
      <c r="T14" s="240">
        <f t="shared" si="15"/>
        <v>3.6</v>
      </c>
      <c r="U14" s="240">
        <f t="shared" si="16"/>
        <v>2.5</v>
      </c>
      <c r="V14" s="240">
        <f t="shared" si="17"/>
        <v>3.6</v>
      </c>
      <c r="W14" s="240"/>
      <c r="X14" s="241"/>
      <c r="Y14" s="242">
        <v>34.91</v>
      </c>
      <c r="Z14" s="242">
        <v>14.287</v>
      </c>
    </row>
    <row r="15" spans="1:26" s="236" customFormat="1" ht="20.25">
      <c r="A15" s="237" t="s">
        <v>780</v>
      </c>
      <c r="B15" s="238" t="s">
        <v>790</v>
      </c>
      <c r="C15" s="239">
        <v>741</v>
      </c>
      <c r="D15" s="231">
        <f t="shared" si="7"/>
        <v>158.695</v>
      </c>
      <c r="E15" s="232">
        <f t="shared" si="8"/>
        <v>43.1</v>
      </c>
      <c r="F15" s="231">
        <f t="shared" si="9"/>
        <v>115.595</v>
      </c>
      <c r="G15" s="233">
        <f t="shared" si="1"/>
        <v>49.599999999999994</v>
      </c>
      <c r="H15" s="240">
        <f t="shared" si="2"/>
        <v>16.3</v>
      </c>
      <c r="I15" s="240">
        <f t="shared" si="18"/>
        <v>33.3</v>
      </c>
      <c r="J15" s="233"/>
      <c r="K15" s="240">
        <f t="shared" si="10"/>
        <v>4.6</v>
      </c>
      <c r="L15" s="240">
        <f t="shared" si="3"/>
        <v>3.7</v>
      </c>
      <c r="M15" s="240">
        <f t="shared" si="4"/>
        <v>2.8</v>
      </c>
      <c r="N15" s="234">
        <f t="shared" si="11"/>
        <v>26.2</v>
      </c>
      <c r="O15" s="240">
        <f t="shared" si="5"/>
        <v>2.8</v>
      </c>
      <c r="P15" s="240">
        <f t="shared" si="6"/>
        <v>23.4</v>
      </c>
      <c r="Q15" s="234">
        <f t="shared" si="12"/>
        <v>8</v>
      </c>
      <c r="R15" s="240">
        <f t="shared" si="13"/>
        <v>3.7</v>
      </c>
      <c r="S15" s="240">
        <f t="shared" si="14"/>
        <v>4.3</v>
      </c>
      <c r="T15" s="240">
        <f t="shared" si="15"/>
        <v>4.6</v>
      </c>
      <c r="U15" s="240">
        <f t="shared" si="16"/>
        <v>3.1</v>
      </c>
      <c r="V15" s="240">
        <f t="shared" si="17"/>
        <v>4.6</v>
      </c>
      <c r="W15" s="240"/>
      <c r="X15" s="241"/>
      <c r="Y15" s="242">
        <v>34.91</v>
      </c>
      <c r="Z15" s="242">
        <v>16.585</v>
      </c>
    </row>
    <row r="16" spans="1:26" s="236" customFormat="1" ht="20.25">
      <c r="A16" s="237" t="s">
        <v>781</v>
      </c>
      <c r="B16" s="238" t="s">
        <v>791</v>
      </c>
      <c r="C16" s="239">
        <v>241</v>
      </c>
      <c r="D16" s="231">
        <f t="shared" si="7"/>
        <v>50</v>
      </c>
      <c r="E16" s="232">
        <f t="shared" si="8"/>
        <v>14</v>
      </c>
      <c r="F16" s="231">
        <f t="shared" si="9"/>
        <v>36</v>
      </c>
      <c r="G16" s="233">
        <f t="shared" si="1"/>
        <v>31.3</v>
      </c>
      <c r="H16" s="240">
        <f t="shared" si="2"/>
        <v>5.3</v>
      </c>
      <c r="I16" s="240">
        <v>26</v>
      </c>
      <c r="J16" s="233"/>
      <c r="K16" s="240">
        <f t="shared" si="10"/>
        <v>1.5</v>
      </c>
      <c r="L16" s="240">
        <f t="shared" si="3"/>
        <v>1.2</v>
      </c>
      <c r="M16" s="240">
        <f t="shared" si="4"/>
        <v>0.9</v>
      </c>
      <c r="N16" s="234">
        <f t="shared" si="11"/>
        <v>8.5</v>
      </c>
      <c r="O16" s="240">
        <f t="shared" si="5"/>
        <v>0.9</v>
      </c>
      <c r="P16" s="240">
        <f t="shared" si="6"/>
        <v>7.6</v>
      </c>
      <c r="Q16" s="234">
        <f t="shared" si="12"/>
        <v>2.5999999999999996</v>
      </c>
      <c r="R16" s="240">
        <f t="shared" si="13"/>
        <v>1.2</v>
      </c>
      <c r="S16" s="240">
        <f t="shared" si="14"/>
        <v>1.4</v>
      </c>
      <c r="T16" s="240">
        <f t="shared" si="15"/>
        <v>1.5</v>
      </c>
      <c r="U16" s="240">
        <f t="shared" si="16"/>
        <v>1</v>
      </c>
      <c r="V16" s="240">
        <f t="shared" si="17"/>
        <v>1.5</v>
      </c>
      <c r="W16" s="240"/>
      <c r="X16" s="241"/>
      <c r="Y16" s="242"/>
      <c r="Z16" s="242"/>
    </row>
    <row r="17" spans="1:26" s="236" customFormat="1" ht="20.25">
      <c r="A17" s="237" t="s">
        <v>48</v>
      </c>
      <c r="B17" s="238" t="s">
        <v>792</v>
      </c>
      <c r="C17" s="239">
        <v>7373</v>
      </c>
      <c r="D17" s="231">
        <f t="shared" si="7"/>
        <v>1065.7</v>
      </c>
      <c r="E17" s="232">
        <f t="shared" si="8"/>
        <v>428.59999999999997</v>
      </c>
      <c r="F17" s="231">
        <f t="shared" si="9"/>
        <v>637.1</v>
      </c>
      <c r="G17" s="233">
        <f t="shared" si="1"/>
        <v>493.6</v>
      </c>
      <c r="H17" s="240">
        <f t="shared" si="2"/>
        <v>162.5</v>
      </c>
      <c r="I17" s="240">
        <f t="shared" si="18"/>
        <v>331.1</v>
      </c>
      <c r="J17" s="233"/>
      <c r="K17" s="240">
        <f t="shared" si="10"/>
        <v>45.9</v>
      </c>
      <c r="L17" s="240">
        <f t="shared" si="3"/>
        <v>36.7</v>
      </c>
      <c r="M17" s="240">
        <f t="shared" si="4"/>
        <v>27.5</v>
      </c>
      <c r="N17" s="234">
        <f t="shared" si="11"/>
        <v>259.9</v>
      </c>
      <c r="O17" s="240">
        <f t="shared" si="5"/>
        <v>27.5</v>
      </c>
      <c r="P17" s="240">
        <f t="shared" si="6"/>
        <v>232.4</v>
      </c>
      <c r="Q17" s="234">
        <f t="shared" si="12"/>
        <v>79.30000000000001</v>
      </c>
      <c r="R17" s="240">
        <f t="shared" si="13"/>
        <v>36.7</v>
      </c>
      <c r="S17" s="240">
        <f t="shared" si="14"/>
        <v>42.6</v>
      </c>
      <c r="T17" s="240">
        <f t="shared" si="15"/>
        <v>45.9</v>
      </c>
      <c r="U17" s="240">
        <f t="shared" si="16"/>
        <v>31</v>
      </c>
      <c r="V17" s="240">
        <f t="shared" si="17"/>
        <v>45.9</v>
      </c>
      <c r="W17" s="240"/>
      <c r="X17" s="241"/>
      <c r="Y17" s="240"/>
      <c r="Z17" s="241"/>
    </row>
    <row r="18" spans="1:25" s="249" customFormat="1" ht="23.25">
      <c r="A18" s="243" t="s">
        <v>793</v>
      </c>
      <c r="B18" s="244"/>
      <c r="C18" s="245"/>
      <c r="D18" s="246">
        <v>0</v>
      </c>
      <c r="E18" s="247"/>
      <c r="F18" s="247"/>
      <c r="G18" s="248"/>
      <c r="H18" s="248"/>
      <c r="J18" s="248"/>
      <c r="M18" s="250"/>
      <c r="N18" s="251"/>
      <c r="O18" s="251"/>
      <c r="P18" s="251"/>
      <c r="Q18" s="251"/>
      <c r="R18" s="251"/>
      <c r="S18" s="251"/>
      <c r="T18" s="251"/>
      <c r="U18" s="251"/>
      <c r="V18" s="251"/>
      <c r="W18" s="252"/>
      <c r="Y18" s="252"/>
    </row>
    <row r="19" spans="1:5" ht="15">
      <c r="A19" s="253"/>
      <c r="B19" s="204"/>
      <c r="C19" s="204"/>
      <c r="D19" s="204"/>
      <c r="E19" s="204"/>
    </row>
  </sheetData>
  <sheetProtection/>
  <mergeCells count="21">
    <mergeCell ref="A18:C18"/>
    <mergeCell ref="M18:V18"/>
    <mergeCell ref="A19:E19"/>
    <mergeCell ref="N4:P4"/>
    <mergeCell ref="Q4:S4"/>
    <mergeCell ref="W4:X4"/>
    <mergeCell ref="Y4:Z4"/>
    <mergeCell ref="G6:I6"/>
    <mergeCell ref="J6:K6"/>
    <mergeCell ref="N6:P6"/>
    <mergeCell ref="Q6:S6"/>
    <mergeCell ref="Q2:Z2"/>
    <mergeCell ref="A3:Z3"/>
    <mergeCell ref="A4:A6"/>
    <mergeCell ref="B4:B6"/>
    <mergeCell ref="C4:C6"/>
    <mergeCell ref="D4:D6"/>
    <mergeCell ref="E4:E6"/>
    <mergeCell ref="F4:F6"/>
    <mergeCell ref="G4:I4"/>
    <mergeCell ref="J4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view="pageBreakPreview" zoomScaleNormal="93" zoomScaleSheetLayoutView="100" zoomScalePageLayoutView="93" workbookViewId="0" topLeftCell="A1">
      <selection activeCell="B12" sqref="B12"/>
    </sheetView>
  </sheetViews>
  <sheetFormatPr defaultColWidth="9.140625" defaultRowHeight="15"/>
  <cols>
    <col min="1" max="1" width="21.421875" style="0" customWidth="1"/>
    <col min="2" max="2" width="74.00390625" style="0" customWidth="1"/>
    <col min="3" max="3" width="15.28125" style="0" customWidth="1"/>
    <col min="4" max="4" width="8.7109375" style="0" hidden="1" customWidth="1"/>
    <col min="5" max="5" width="9.140625" style="0" hidden="1" customWidth="1"/>
    <col min="6" max="6" width="0.2890625" style="0" customWidth="1"/>
    <col min="7" max="7" width="0.13671875" style="0" hidden="1" customWidth="1"/>
    <col min="8" max="8" width="9.140625" style="0" customWidth="1"/>
    <col min="9" max="9" width="0.5625" style="0" customWidth="1"/>
  </cols>
  <sheetData>
    <row r="1" spans="2:3" ht="15" customHeight="1">
      <c r="B1" s="186" t="s">
        <v>731</v>
      </c>
      <c r="C1" s="186"/>
    </row>
    <row r="2" spans="2:3" ht="15">
      <c r="B2" s="186"/>
      <c r="C2" s="186"/>
    </row>
    <row r="3" spans="2:3" ht="67.5" customHeight="1">
      <c r="B3" s="186"/>
      <c r="C3" s="186"/>
    </row>
    <row r="4" spans="1:3" ht="15.75">
      <c r="A4" s="188" t="s">
        <v>497</v>
      </c>
      <c r="B4" s="188"/>
      <c r="C4" s="188"/>
    </row>
    <row r="5" spans="1:3" ht="15.75">
      <c r="A5" s="189" t="s">
        <v>338</v>
      </c>
      <c r="B5" s="189"/>
      <c r="C5" s="189"/>
    </row>
    <row r="7" spans="1:3" ht="48.75" customHeight="1">
      <c r="A7" s="35" t="s">
        <v>112</v>
      </c>
      <c r="B7" s="37" t="s">
        <v>113</v>
      </c>
      <c r="C7" s="67" t="s">
        <v>176</v>
      </c>
    </row>
    <row r="8" spans="1:3" ht="22.5" customHeight="1">
      <c r="A8" s="20" t="s">
        <v>398</v>
      </c>
      <c r="B8" s="17" t="s">
        <v>399</v>
      </c>
      <c r="C8" s="114">
        <f>SUM(C9+C14+C20+C27+C30+C39+C50+C47+C54)</f>
        <v>93085200</v>
      </c>
    </row>
    <row r="9" spans="1:3" ht="18.75" customHeight="1">
      <c r="A9" s="20" t="s">
        <v>400</v>
      </c>
      <c r="B9" s="17" t="s">
        <v>401</v>
      </c>
      <c r="C9" s="153">
        <f>SUM(C10)</f>
        <v>67211000</v>
      </c>
    </row>
    <row r="10" spans="1:3" ht="17.25" customHeight="1">
      <c r="A10" s="115" t="s">
        <v>402</v>
      </c>
      <c r="B10" s="17" t="s">
        <v>403</v>
      </c>
      <c r="C10" s="153">
        <f>SUM(C11+C12+C13)</f>
        <v>67211000</v>
      </c>
    </row>
    <row r="11" spans="1:3" ht="51">
      <c r="A11" s="18" t="s">
        <v>404</v>
      </c>
      <c r="B11" s="19" t="s">
        <v>575</v>
      </c>
      <c r="C11" s="146">
        <v>66214300</v>
      </c>
    </row>
    <row r="12" spans="1:3" ht="63.75">
      <c r="A12" s="18" t="s">
        <v>552</v>
      </c>
      <c r="B12" s="19" t="s">
        <v>553</v>
      </c>
      <c r="C12" s="146">
        <v>434100</v>
      </c>
    </row>
    <row r="13" spans="1:3" ht="25.5">
      <c r="A13" s="18" t="s">
        <v>555</v>
      </c>
      <c r="B13" s="19" t="s">
        <v>554</v>
      </c>
      <c r="C13" s="146">
        <v>562600</v>
      </c>
    </row>
    <row r="14" spans="1:3" ht="27" customHeight="1">
      <c r="A14" s="115" t="s">
        <v>340</v>
      </c>
      <c r="B14" s="19" t="s">
        <v>32</v>
      </c>
      <c r="C14" s="146">
        <f>SUM(C16:C19)</f>
        <v>4013178</v>
      </c>
    </row>
    <row r="15" spans="1:3" ht="27.75" customHeight="1">
      <c r="A15" s="115" t="s">
        <v>341</v>
      </c>
      <c r="B15" s="19" t="s">
        <v>33</v>
      </c>
      <c r="C15" s="146">
        <f>SUM(C16:C19)</f>
        <v>4013178</v>
      </c>
    </row>
    <row r="16" spans="1:3" ht="30" customHeight="1">
      <c r="A16" s="18" t="s">
        <v>34</v>
      </c>
      <c r="B16" s="19" t="s">
        <v>49</v>
      </c>
      <c r="C16" s="146">
        <v>1295919</v>
      </c>
    </row>
    <row r="17" spans="1:3" ht="48" customHeight="1">
      <c r="A17" s="18" t="s">
        <v>35</v>
      </c>
      <c r="B17" s="19" t="s">
        <v>53</v>
      </c>
      <c r="C17" s="146">
        <v>43886</v>
      </c>
    </row>
    <row r="18" spans="1:3" ht="36.75" customHeight="1">
      <c r="A18" s="18" t="s">
        <v>36</v>
      </c>
      <c r="B18" s="19" t="s">
        <v>50</v>
      </c>
      <c r="C18" s="146">
        <v>2673263</v>
      </c>
    </row>
    <row r="19" spans="1:3" ht="41.25" customHeight="1">
      <c r="A19" s="18" t="s">
        <v>37</v>
      </c>
      <c r="B19" s="19" t="s">
        <v>51</v>
      </c>
      <c r="C19" s="146">
        <v>110</v>
      </c>
    </row>
    <row r="20" spans="1:3" ht="22.5" customHeight="1">
      <c r="A20" s="19" t="s">
        <v>405</v>
      </c>
      <c r="B20" s="17" t="s">
        <v>406</v>
      </c>
      <c r="C20" s="146">
        <f>SUM(C24+C21)</f>
        <v>3484241</v>
      </c>
    </row>
    <row r="21" spans="1:3" ht="18.75" customHeight="1">
      <c r="A21" s="19" t="s">
        <v>407</v>
      </c>
      <c r="B21" s="17" t="s">
        <v>408</v>
      </c>
      <c r="C21" s="147">
        <f>SUM(C22:C23)</f>
        <v>2963041</v>
      </c>
    </row>
    <row r="22" spans="1:3" ht="22.5" customHeight="1">
      <c r="A22" s="19" t="s">
        <v>409</v>
      </c>
      <c r="B22" s="21" t="s">
        <v>408</v>
      </c>
      <c r="C22" s="146">
        <v>2962441</v>
      </c>
    </row>
    <row r="23" spans="1:3" ht="36" customHeight="1">
      <c r="A23" s="19" t="s">
        <v>606</v>
      </c>
      <c r="B23" s="21" t="s">
        <v>607</v>
      </c>
      <c r="C23" s="146">
        <v>600</v>
      </c>
    </row>
    <row r="24" spans="1:3" ht="16.5" customHeight="1">
      <c r="A24" s="19" t="s">
        <v>410</v>
      </c>
      <c r="B24" s="17" t="s">
        <v>411</v>
      </c>
      <c r="C24" s="147">
        <f>SUM(C25:C26)</f>
        <v>521200</v>
      </c>
    </row>
    <row r="25" spans="1:3" ht="17.25" customHeight="1">
      <c r="A25" s="19" t="s">
        <v>412</v>
      </c>
      <c r="B25" s="22" t="s">
        <v>411</v>
      </c>
      <c r="C25" s="148">
        <v>517600</v>
      </c>
    </row>
    <row r="26" spans="1:3" ht="27.75" customHeight="1">
      <c r="A26" s="19" t="s">
        <v>608</v>
      </c>
      <c r="B26" s="22" t="s">
        <v>609</v>
      </c>
      <c r="C26" s="148">
        <v>3600</v>
      </c>
    </row>
    <row r="27" spans="1:3" ht="18.75" customHeight="1">
      <c r="A27" s="19" t="s">
        <v>413</v>
      </c>
      <c r="B27" s="17" t="s">
        <v>414</v>
      </c>
      <c r="C27" s="147">
        <f>SUM(C28)</f>
        <v>1712000</v>
      </c>
    </row>
    <row r="28" spans="1:3" ht="31.5" customHeight="1">
      <c r="A28" s="116" t="s">
        <v>415</v>
      </c>
      <c r="B28" s="17" t="s">
        <v>416</v>
      </c>
      <c r="C28" s="147">
        <f>SUM(C29)</f>
        <v>1712000</v>
      </c>
    </row>
    <row r="29" spans="1:3" ht="28.5" customHeight="1">
      <c r="A29" s="19" t="s">
        <v>417</v>
      </c>
      <c r="B29" s="19" t="s">
        <v>418</v>
      </c>
      <c r="C29" s="146">
        <v>1712000</v>
      </c>
    </row>
    <row r="30" spans="1:3" ht="27" customHeight="1">
      <c r="A30" s="19" t="s">
        <v>419</v>
      </c>
      <c r="B30" s="23" t="s">
        <v>420</v>
      </c>
      <c r="C30" s="147">
        <f>SUM(C33+C31)</f>
        <v>4809389</v>
      </c>
    </row>
    <row r="31" spans="1:3" ht="21" customHeight="1">
      <c r="A31" s="19" t="s">
        <v>556</v>
      </c>
      <c r="B31" s="23" t="s">
        <v>557</v>
      </c>
      <c r="C31" s="147">
        <v>9275</v>
      </c>
    </row>
    <row r="32" spans="1:3" ht="27" customHeight="1">
      <c r="A32" s="19" t="s">
        <v>332</v>
      </c>
      <c r="B32" s="23" t="s">
        <v>558</v>
      </c>
      <c r="C32" s="147">
        <v>9275</v>
      </c>
    </row>
    <row r="33" spans="1:3" ht="51">
      <c r="A33" s="19" t="s">
        <v>421</v>
      </c>
      <c r="B33" s="17" t="s">
        <v>422</v>
      </c>
      <c r="C33" s="147">
        <f>SUM(C34,C37)</f>
        <v>4800114</v>
      </c>
    </row>
    <row r="34" spans="1:3" ht="38.25">
      <c r="A34" s="19" t="s">
        <v>423</v>
      </c>
      <c r="B34" s="17" t="s">
        <v>424</v>
      </c>
      <c r="C34" s="147">
        <f>SUM(C35+C36)</f>
        <v>3648369</v>
      </c>
    </row>
    <row r="35" spans="1:3" ht="51">
      <c r="A35" s="19" t="s">
        <v>378</v>
      </c>
      <c r="B35" s="19" t="s">
        <v>576</v>
      </c>
      <c r="C35" s="146">
        <v>3348369</v>
      </c>
    </row>
    <row r="36" spans="1:3" ht="51">
      <c r="A36" s="19" t="s">
        <v>570</v>
      </c>
      <c r="B36" s="19" t="s">
        <v>569</v>
      </c>
      <c r="C36" s="146">
        <v>300000</v>
      </c>
    </row>
    <row r="37" spans="1:3" ht="51" customHeight="1">
      <c r="A37" s="19" t="s">
        <v>425</v>
      </c>
      <c r="B37" s="17" t="s">
        <v>426</v>
      </c>
      <c r="C37" s="147">
        <f>SUM(C38)</f>
        <v>1151745</v>
      </c>
    </row>
    <row r="38" spans="1:3" ht="38.25">
      <c r="A38" s="19" t="s">
        <v>114</v>
      </c>
      <c r="B38" s="19" t="s">
        <v>115</v>
      </c>
      <c r="C38" s="146">
        <v>1151745</v>
      </c>
    </row>
    <row r="39" spans="1:3" ht="15.75">
      <c r="A39" s="19" t="s">
        <v>427</v>
      </c>
      <c r="B39" s="17" t="s">
        <v>428</v>
      </c>
      <c r="C39" s="147">
        <f>SUM(C40)</f>
        <v>254560</v>
      </c>
    </row>
    <row r="40" spans="1:3" ht="15.75">
      <c r="A40" s="19" t="s">
        <v>429</v>
      </c>
      <c r="B40" s="19" t="s">
        <v>430</v>
      </c>
      <c r="C40" s="147">
        <f>SUM(C41+C42+C43+C44)</f>
        <v>254560</v>
      </c>
    </row>
    <row r="41" spans="1:3" ht="30" customHeight="1">
      <c r="A41" s="19" t="s">
        <v>611</v>
      </c>
      <c r="B41" s="161" t="s">
        <v>610</v>
      </c>
      <c r="C41" s="147">
        <v>7800</v>
      </c>
    </row>
    <row r="42" spans="1:3" ht="25.5" customHeight="1">
      <c r="A42" s="24" t="s">
        <v>616</v>
      </c>
      <c r="B42" s="19" t="s">
        <v>431</v>
      </c>
      <c r="C42" s="146">
        <v>19110</v>
      </c>
    </row>
    <row r="43" spans="1:3" ht="19.5" customHeight="1">
      <c r="A43" s="24" t="s">
        <v>613</v>
      </c>
      <c r="B43" s="161" t="s">
        <v>612</v>
      </c>
      <c r="C43" s="146">
        <v>42100</v>
      </c>
    </row>
    <row r="44" spans="1:3" ht="25.5" customHeight="1">
      <c r="A44" s="24" t="s">
        <v>615</v>
      </c>
      <c r="B44" s="161" t="s">
        <v>614</v>
      </c>
      <c r="C44" s="146">
        <v>185550</v>
      </c>
    </row>
    <row r="45" spans="1:3" ht="30" customHeight="1">
      <c r="A45" s="19" t="s">
        <v>432</v>
      </c>
      <c r="B45" s="17" t="s">
        <v>433</v>
      </c>
      <c r="C45" s="147">
        <f>SUM(C47)</f>
        <v>10295255</v>
      </c>
    </row>
    <row r="46" spans="1:3" ht="19.5" customHeight="1">
      <c r="A46" s="116" t="s">
        <v>434</v>
      </c>
      <c r="B46" s="17" t="s">
        <v>10</v>
      </c>
      <c r="C46" s="147">
        <f>SUM(C47)</f>
        <v>10295255</v>
      </c>
    </row>
    <row r="47" spans="1:3" ht="19.5" customHeight="1">
      <c r="A47" s="19" t="s">
        <v>435</v>
      </c>
      <c r="B47" s="17" t="s">
        <v>11</v>
      </c>
      <c r="C47" s="147">
        <f>SUM(C48+C49)</f>
        <v>10295255</v>
      </c>
    </row>
    <row r="48" spans="1:3" ht="25.5">
      <c r="A48" s="19" t="s">
        <v>374</v>
      </c>
      <c r="B48" s="19" t="s">
        <v>436</v>
      </c>
      <c r="C48" s="146">
        <v>10279841</v>
      </c>
    </row>
    <row r="49" spans="1:3" ht="15.75">
      <c r="A49" s="19" t="s">
        <v>333</v>
      </c>
      <c r="B49" s="19" t="s">
        <v>334</v>
      </c>
      <c r="C49" s="146">
        <v>15414</v>
      </c>
    </row>
    <row r="50" spans="1:3" ht="15.75">
      <c r="A50" s="19" t="s">
        <v>437</v>
      </c>
      <c r="B50" s="17" t="s">
        <v>438</v>
      </c>
      <c r="C50" s="147">
        <f>SUM(C51)</f>
        <v>40000</v>
      </c>
    </row>
    <row r="51" spans="1:3" ht="39" customHeight="1">
      <c r="A51" s="19" t="s">
        <v>439</v>
      </c>
      <c r="B51" s="17" t="s">
        <v>440</v>
      </c>
      <c r="C51" s="147">
        <f>SUM(C52)</f>
        <v>40000</v>
      </c>
    </row>
    <row r="52" spans="1:3" ht="27" customHeight="1">
      <c r="A52" s="19" t="s">
        <v>441</v>
      </c>
      <c r="B52" s="17" t="s">
        <v>442</v>
      </c>
      <c r="C52" s="147">
        <f>SUM(C53)</f>
        <v>40000</v>
      </c>
    </row>
    <row r="53" spans="1:3" ht="32.25" customHeight="1">
      <c r="A53" s="19" t="s">
        <v>377</v>
      </c>
      <c r="B53" s="19" t="s">
        <v>577</v>
      </c>
      <c r="C53" s="146">
        <v>40000</v>
      </c>
    </row>
    <row r="54" spans="1:3" ht="22.5" customHeight="1">
      <c r="A54" s="19" t="s">
        <v>443</v>
      </c>
      <c r="B54" s="17" t="s">
        <v>444</v>
      </c>
      <c r="C54" s="147">
        <f>SUM(C59+C64+C67+C71+C72+C55+C57+C61+C66)</f>
        <v>1265577</v>
      </c>
    </row>
    <row r="55" spans="1:3" ht="16.5" customHeight="1">
      <c r="A55" s="162" t="s">
        <v>618</v>
      </c>
      <c r="B55" s="161" t="s">
        <v>617</v>
      </c>
      <c r="C55" s="147">
        <f>SUM(C56)</f>
        <v>700</v>
      </c>
    </row>
    <row r="56" spans="1:3" ht="43.5" customHeight="1">
      <c r="A56" s="162" t="s">
        <v>619</v>
      </c>
      <c r="B56" s="161" t="s">
        <v>620</v>
      </c>
      <c r="C56" s="147">
        <v>700</v>
      </c>
    </row>
    <row r="57" spans="1:3" ht="43.5" customHeight="1">
      <c r="A57" s="162" t="s">
        <v>621</v>
      </c>
      <c r="B57" s="161" t="s">
        <v>622</v>
      </c>
      <c r="C57" s="147">
        <f>SUM(C58)</f>
        <v>55000</v>
      </c>
    </row>
    <row r="58" spans="1:3" ht="42.75" customHeight="1">
      <c r="A58" s="162" t="s">
        <v>623</v>
      </c>
      <c r="B58" s="161" t="s">
        <v>624</v>
      </c>
      <c r="C58" s="147">
        <v>55000</v>
      </c>
    </row>
    <row r="59" spans="1:3" ht="30" customHeight="1">
      <c r="A59" s="117" t="s">
        <v>631</v>
      </c>
      <c r="B59" s="118" t="s">
        <v>499</v>
      </c>
      <c r="C59" s="154">
        <f>SUM(C60)</f>
        <v>35500</v>
      </c>
    </row>
    <row r="60" spans="1:3" ht="43.5" customHeight="1">
      <c r="A60" s="117" t="s">
        <v>342</v>
      </c>
      <c r="B60" s="118" t="s">
        <v>500</v>
      </c>
      <c r="C60" s="155">
        <v>35500</v>
      </c>
    </row>
    <row r="61" spans="1:3" ht="16.5" customHeight="1">
      <c r="A61" s="163" t="s">
        <v>625</v>
      </c>
      <c r="B61" s="161" t="s">
        <v>626</v>
      </c>
      <c r="C61" s="155">
        <f>SUM(C62)</f>
        <v>5500</v>
      </c>
    </row>
    <row r="62" spans="1:3" ht="43.5" customHeight="1">
      <c r="A62" s="163" t="s">
        <v>627</v>
      </c>
      <c r="B62" s="161" t="s">
        <v>628</v>
      </c>
      <c r="C62" s="155">
        <f>SUM(C63)</f>
        <v>5500</v>
      </c>
    </row>
    <row r="63" spans="1:3" ht="43.5" customHeight="1">
      <c r="A63" s="163" t="s">
        <v>335</v>
      </c>
      <c r="B63" s="161" t="s">
        <v>336</v>
      </c>
      <c r="C63" s="155">
        <v>5500</v>
      </c>
    </row>
    <row r="64" spans="1:3" ht="69" customHeight="1">
      <c r="A64" s="117" t="s">
        <v>343</v>
      </c>
      <c r="B64" s="118" t="s">
        <v>0</v>
      </c>
      <c r="C64" s="154">
        <f>SUM(C65)</f>
        <v>84500</v>
      </c>
    </row>
    <row r="65" spans="1:3" ht="15" customHeight="1">
      <c r="A65" s="117" t="s">
        <v>344</v>
      </c>
      <c r="B65" s="118" t="s">
        <v>1</v>
      </c>
      <c r="C65" s="155">
        <v>84500</v>
      </c>
    </row>
    <row r="66" spans="1:3" ht="41.25" customHeight="1">
      <c r="A66" s="163" t="s">
        <v>629</v>
      </c>
      <c r="B66" s="161" t="s">
        <v>630</v>
      </c>
      <c r="C66" s="155">
        <v>14000</v>
      </c>
    </row>
    <row r="67" spans="1:3" ht="16.5" customHeight="1">
      <c r="A67" s="117" t="s">
        <v>345</v>
      </c>
      <c r="B67" s="118" t="s">
        <v>2</v>
      </c>
      <c r="C67" s="154">
        <f>SUM(C68+C70)</f>
        <v>65100</v>
      </c>
    </row>
    <row r="68" spans="1:3" ht="31.5" customHeight="1">
      <c r="A68" s="117" t="s">
        <v>346</v>
      </c>
      <c r="B68" s="118" t="s">
        <v>3</v>
      </c>
      <c r="C68" s="154">
        <f>SUM(C69)</f>
        <v>3000</v>
      </c>
    </row>
    <row r="69" spans="1:3" ht="40.5" customHeight="1">
      <c r="A69" s="117" t="s">
        <v>347</v>
      </c>
      <c r="B69" s="118" t="s">
        <v>4</v>
      </c>
      <c r="C69" s="155">
        <v>3000</v>
      </c>
    </row>
    <row r="70" spans="1:3" ht="13.5" customHeight="1">
      <c r="A70" s="117" t="s">
        <v>348</v>
      </c>
      <c r="B70" s="118" t="s">
        <v>5</v>
      </c>
      <c r="C70" s="155">
        <v>62100</v>
      </c>
    </row>
    <row r="71" spans="1:3" ht="40.5" customHeight="1">
      <c r="A71" s="117" t="s">
        <v>349</v>
      </c>
      <c r="B71" s="118" t="s">
        <v>6</v>
      </c>
      <c r="C71" s="155">
        <v>149900</v>
      </c>
    </row>
    <row r="72" spans="1:3" ht="27" customHeight="1">
      <c r="A72" s="19" t="s">
        <v>445</v>
      </c>
      <c r="B72" s="17" t="s">
        <v>446</v>
      </c>
      <c r="C72" s="147">
        <f>SUM(C73)</f>
        <v>855377</v>
      </c>
    </row>
    <row r="73" spans="1:3" ht="28.5" customHeight="1">
      <c r="A73" s="19" t="s">
        <v>116</v>
      </c>
      <c r="B73" s="19" t="s">
        <v>117</v>
      </c>
      <c r="C73" s="146">
        <v>855377</v>
      </c>
    </row>
    <row r="74" spans="1:3" ht="15.75">
      <c r="A74" s="19" t="s">
        <v>118</v>
      </c>
      <c r="B74" s="23" t="s">
        <v>447</v>
      </c>
      <c r="C74" s="144">
        <f>SUM(C75+C118)</f>
        <v>341233485.05</v>
      </c>
    </row>
    <row r="75" spans="1:3" ht="25.5">
      <c r="A75" s="19" t="s">
        <v>119</v>
      </c>
      <c r="B75" s="17" t="s">
        <v>12</v>
      </c>
      <c r="C75" s="145">
        <f>SUM(C76+C79+C86+C115)</f>
        <v>341034603.05</v>
      </c>
    </row>
    <row r="76" spans="1:3" ht="23.25" customHeight="1">
      <c r="A76" s="19" t="s">
        <v>120</v>
      </c>
      <c r="B76" s="17" t="s">
        <v>13</v>
      </c>
      <c r="C76" s="145">
        <f>SUM(C77)</f>
        <v>70826977</v>
      </c>
    </row>
    <row r="77" spans="1:3" ht="19.5" customHeight="1">
      <c r="A77" s="19" t="s">
        <v>121</v>
      </c>
      <c r="B77" s="17" t="s">
        <v>123</v>
      </c>
      <c r="C77" s="145">
        <f>SUM(C78)</f>
        <v>70826977</v>
      </c>
    </row>
    <row r="78" spans="1:3" ht="21" customHeight="1">
      <c r="A78" s="19" t="s">
        <v>122</v>
      </c>
      <c r="B78" s="19" t="s">
        <v>124</v>
      </c>
      <c r="C78" s="146">
        <v>70826977</v>
      </c>
    </row>
    <row r="79" spans="1:3" ht="19.5" customHeight="1">
      <c r="A79" s="19" t="s">
        <v>585</v>
      </c>
      <c r="B79" s="17" t="s">
        <v>582</v>
      </c>
      <c r="C79" s="156">
        <f>SUM(C84+C80+C83)</f>
        <v>5248591.05</v>
      </c>
    </row>
    <row r="80" spans="1:3" ht="37.5" customHeight="1">
      <c r="A80" s="19" t="s">
        <v>597</v>
      </c>
      <c r="B80" s="19" t="s">
        <v>598</v>
      </c>
      <c r="C80" s="146">
        <f>SUM(C81)</f>
        <v>1008153</v>
      </c>
    </row>
    <row r="81" spans="1:3" ht="40.5" customHeight="1">
      <c r="A81" s="19" t="s">
        <v>599</v>
      </c>
      <c r="B81" s="19" t="s">
        <v>654</v>
      </c>
      <c r="C81" s="146">
        <v>1008153</v>
      </c>
    </row>
    <row r="82" spans="1:3" ht="20.25" customHeight="1">
      <c r="A82" s="163" t="s">
        <v>650</v>
      </c>
      <c r="B82" s="161" t="s">
        <v>651</v>
      </c>
      <c r="C82" s="156">
        <f>SUM(C83)</f>
        <v>917836</v>
      </c>
    </row>
    <row r="83" spans="1:3" ht="23.25" customHeight="1">
      <c r="A83" s="19" t="s">
        <v>644</v>
      </c>
      <c r="B83" s="19" t="s">
        <v>653</v>
      </c>
      <c r="C83" s="146">
        <v>917836</v>
      </c>
    </row>
    <row r="84" spans="1:3" ht="24.75" customHeight="1">
      <c r="A84" s="19" t="s">
        <v>584</v>
      </c>
      <c r="B84" s="19" t="s">
        <v>581</v>
      </c>
      <c r="C84" s="146">
        <f>SUM(C85)</f>
        <v>3322602.05</v>
      </c>
    </row>
    <row r="85" spans="1:3" ht="24.75" customHeight="1">
      <c r="A85" s="19" t="s">
        <v>583</v>
      </c>
      <c r="B85" s="19" t="s">
        <v>652</v>
      </c>
      <c r="C85" s="146">
        <v>3322602.05</v>
      </c>
    </row>
    <row r="86" spans="1:3" ht="27.75" customHeight="1">
      <c r="A86" s="19" t="s">
        <v>125</v>
      </c>
      <c r="B86" s="17" t="s">
        <v>14</v>
      </c>
      <c r="C86" s="166">
        <f>SUM(C87,C89,C91,C93,)</f>
        <v>264739035</v>
      </c>
    </row>
    <row r="87" spans="1:3" ht="24.75" customHeight="1">
      <c r="A87" s="19" t="s">
        <v>126</v>
      </c>
      <c r="B87" s="17" t="s">
        <v>133</v>
      </c>
      <c r="C87" s="147">
        <f>SUM(C88)</f>
        <v>833619</v>
      </c>
    </row>
    <row r="88" spans="1:3" ht="24.75" customHeight="1">
      <c r="A88" s="19" t="s">
        <v>127</v>
      </c>
      <c r="B88" s="19" t="s">
        <v>133</v>
      </c>
      <c r="C88" s="146">
        <v>833619</v>
      </c>
    </row>
    <row r="89" spans="1:3" ht="41.25" customHeight="1">
      <c r="A89" s="19" t="s">
        <v>128</v>
      </c>
      <c r="B89" s="17" t="s">
        <v>134</v>
      </c>
      <c r="C89" s="147">
        <f>SUM(C90)</f>
        <v>284621</v>
      </c>
    </row>
    <row r="90" spans="1:3" ht="38.25" customHeight="1">
      <c r="A90" s="19" t="s">
        <v>129</v>
      </c>
      <c r="B90" s="19" t="s">
        <v>134</v>
      </c>
      <c r="C90" s="146">
        <v>284621</v>
      </c>
    </row>
    <row r="91" spans="1:3" ht="44.25" customHeight="1">
      <c r="A91" s="19" t="s">
        <v>130</v>
      </c>
      <c r="B91" s="17" t="s">
        <v>135</v>
      </c>
      <c r="C91" s="147">
        <f>SUM(C92)</f>
        <v>12831729</v>
      </c>
    </row>
    <row r="92" spans="1:3" ht="39" customHeight="1">
      <c r="A92" s="19" t="s">
        <v>131</v>
      </c>
      <c r="B92" s="19" t="s">
        <v>135</v>
      </c>
      <c r="C92" s="146">
        <v>12831729</v>
      </c>
    </row>
    <row r="93" spans="1:3" ht="20.25" customHeight="1">
      <c r="A93" s="19" t="s">
        <v>132</v>
      </c>
      <c r="B93" s="17" t="s">
        <v>136</v>
      </c>
      <c r="C93" s="147">
        <f>SUM(C94)</f>
        <v>250789066</v>
      </c>
    </row>
    <row r="94" spans="1:3" ht="15.75">
      <c r="A94" s="19" t="s">
        <v>137</v>
      </c>
      <c r="B94" s="19" t="s">
        <v>138</v>
      </c>
      <c r="C94" s="147">
        <f>SUM(C95+C96+C97+C98+C99+C100+C103+C104+C105+C106+C107+C108+C109+C110+C111+C112+C113+C114)</f>
        <v>250789066</v>
      </c>
    </row>
    <row r="95" spans="1:3" ht="25.5">
      <c r="A95" s="19" t="s">
        <v>137</v>
      </c>
      <c r="B95" s="19" t="s">
        <v>15</v>
      </c>
      <c r="C95" s="146">
        <v>9031970</v>
      </c>
    </row>
    <row r="96" spans="1:3" ht="27.75" customHeight="1">
      <c r="A96" s="19" t="s">
        <v>137</v>
      </c>
      <c r="B96" s="19" t="s">
        <v>16</v>
      </c>
      <c r="C96" s="146">
        <v>4296908</v>
      </c>
    </row>
    <row r="97" spans="1:3" ht="29.25" customHeight="1">
      <c r="A97" s="19" t="s">
        <v>137</v>
      </c>
      <c r="B97" s="19" t="s">
        <v>17</v>
      </c>
      <c r="C97" s="146">
        <v>237000</v>
      </c>
    </row>
    <row r="98" spans="1:3" ht="38.25">
      <c r="A98" s="19" t="s">
        <v>137</v>
      </c>
      <c r="B98" s="19" t="s">
        <v>18</v>
      </c>
      <c r="C98" s="146">
        <v>711000</v>
      </c>
    </row>
    <row r="99" spans="1:3" ht="53.25" customHeight="1">
      <c r="A99" s="19" t="s">
        <v>137</v>
      </c>
      <c r="B99" s="25" t="s">
        <v>19</v>
      </c>
      <c r="C99" s="146">
        <v>14480521</v>
      </c>
    </row>
    <row r="100" spans="1:3" ht="42.75" customHeight="1">
      <c r="A100" s="19" t="s">
        <v>137</v>
      </c>
      <c r="B100" s="25" t="s">
        <v>20</v>
      </c>
      <c r="C100" s="147">
        <f>SUM(C101:C102)</f>
        <v>672939</v>
      </c>
    </row>
    <row r="101" spans="1:3" s="4" customFormat="1" ht="42.75" customHeight="1">
      <c r="A101" s="19" t="s">
        <v>137</v>
      </c>
      <c r="B101" s="25" t="s">
        <v>21</v>
      </c>
      <c r="C101" s="146">
        <v>648663</v>
      </c>
    </row>
    <row r="102" spans="1:3" ht="43.5" customHeight="1">
      <c r="A102" s="19" t="s">
        <v>137</v>
      </c>
      <c r="B102" s="25" t="s">
        <v>22</v>
      </c>
      <c r="C102" s="146">
        <v>24276</v>
      </c>
    </row>
    <row r="103" spans="1:3" ht="80.25" customHeight="1">
      <c r="A103" s="19" t="s">
        <v>137</v>
      </c>
      <c r="B103" s="25" t="s">
        <v>23</v>
      </c>
      <c r="C103" s="146">
        <v>176809757</v>
      </c>
    </row>
    <row r="104" spans="1:3" ht="76.5">
      <c r="A104" s="19" t="s">
        <v>137</v>
      </c>
      <c r="B104" s="25" t="s">
        <v>24</v>
      </c>
      <c r="C104" s="146">
        <v>27642570</v>
      </c>
    </row>
    <row r="105" spans="1:3" ht="38.25">
      <c r="A105" s="19" t="s">
        <v>137</v>
      </c>
      <c r="B105" s="19" t="s">
        <v>25</v>
      </c>
      <c r="C105" s="146">
        <v>80400</v>
      </c>
    </row>
    <row r="106" spans="1:3" ht="51">
      <c r="A106" s="19" t="s">
        <v>137</v>
      </c>
      <c r="B106" s="26" t="s">
        <v>26</v>
      </c>
      <c r="C106" s="148">
        <v>1002897</v>
      </c>
    </row>
    <row r="107" spans="1:3" ht="42.75" customHeight="1">
      <c r="A107" s="19" t="s">
        <v>137</v>
      </c>
      <c r="B107" s="26" t="s">
        <v>27</v>
      </c>
      <c r="C107" s="148">
        <v>1422000</v>
      </c>
    </row>
    <row r="108" spans="1:3" ht="43.5" customHeight="1">
      <c r="A108" s="19" t="s">
        <v>137</v>
      </c>
      <c r="B108" s="27" t="s">
        <v>28</v>
      </c>
      <c r="C108" s="149">
        <v>237000</v>
      </c>
    </row>
    <row r="109" spans="1:3" ht="43.5" customHeight="1">
      <c r="A109" s="19" t="s">
        <v>137</v>
      </c>
      <c r="B109" s="27" t="s">
        <v>29</v>
      </c>
      <c r="C109" s="149">
        <v>9448494</v>
      </c>
    </row>
    <row r="110" spans="1:3" ht="30.75" customHeight="1">
      <c r="A110" s="19" t="s">
        <v>137</v>
      </c>
      <c r="B110" s="27" t="s">
        <v>30</v>
      </c>
      <c r="C110" s="149">
        <v>198528</v>
      </c>
    </row>
    <row r="111" spans="1:3" ht="42.75" customHeight="1">
      <c r="A111" s="19" t="s">
        <v>137</v>
      </c>
      <c r="B111" s="28" t="s">
        <v>31</v>
      </c>
      <c r="C111" s="150">
        <v>237000</v>
      </c>
    </row>
    <row r="112" spans="1:3" ht="27.75" customHeight="1">
      <c r="A112" s="19" t="s">
        <v>137</v>
      </c>
      <c r="B112" s="28" t="s">
        <v>43</v>
      </c>
      <c r="C112" s="150">
        <v>1917025</v>
      </c>
    </row>
    <row r="113" spans="1:3" ht="27.75" customHeight="1">
      <c r="A113" s="19" t="s">
        <v>137</v>
      </c>
      <c r="B113" s="19" t="s">
        <v>448</v>
      </c>
      <c r="C113" s="146">
        <v>2287447</v>
      </c>
    </row>
    <row r="114" spans="1:3" ht="66.75" customHeight="1">
      <c r="A114" s="19" t="s">
        <v>52</v>
      </c>
      <c r="B114" s="28" t="s">
        <v>46</v>
      </c>
      <c r="C114" s="150">
        <v>75610</v>
      </c>
    </row>
    <row r="115" spans="1:3" ht="17.25" customHeight="1">
      <c r="A115" s="19" t="s">
        <v>600</v>
      </c>
      <c r="B115" s="17" t="s">
        <v>601</v>
      </c>
      <c r="C115" s="160">
        <f>SUM(C116)</f>
        <v>220000</v>
      </c>
    </row>
    <row r="116" spans="1:3" ht="30" customHeight="1">
      <c r="A116" s="19" t="s">
        <v>604</v>
      </c>
      <c r="B116" s="19" t="s">
        <v>602</v>
      </c>
      <c r="C116" s="150">
        <f>SUM(C117)</f>
        <v>220000</v>
      </c>
    </row>
    <row r="117" spans="1:3" ht="38.25" customHeight="1">
      <c r="A117" s="19" t="s">
        <v>605</v>
      </c>
      <c r="B117" s="19" t="s">
        <v>603</v>
      </c>
      <c r="C117" s="150">
        <v>220000</v>
      </c>
    </row>
    <row r="118" spans="1:3" ht="21" customHeight="1">
      <c r="A118" s="19" t="s">
        <v>559</v>
      </c>
      <c r="B118" s="159" t="s">
        <v>560</v>
      </c>
      <c r="C118" s="160">
        <f>SUM(C119)</f>
        <v>198882</v>
      </c>
    </row>
    <row r="119" spans="1:3" ht="21.75" customHeight="1">
      <c r="A119" s="19" t="s">
        <v>561</v>
      </c>
      <c r="B119" s="28" t="s">
        <v>563</v>
      </c>
      <c r="C119" s="150">
        <f>SUM(C120)</f>
        <v>198882</v>
      </c>
    </row>
    <row r="120" spans="1:3" ht="20.25" customHeight="1">
      <c r="A120" s="19" t="s">
        <v>562</v>
      </c>
      <c r="B120" s="28" t="s">
        <v>563</v>
      </c>
      <c r="C120" s="150">
        <v>198882</v>
      </c>
    </row>
    <row r="121" spans="1:3" ht="15.75">
      <c r="A121" s="119"/>
      <c r="B121" s="17" t="s">
        <v>449</v>
      </c>
      <c r="C121" s="156">
        <f>SUM(C8+C74)</f>
        <v>434318685.05</v>
      </c>
    </row>
    <row r="122" ht="15">
      <c r="B122" s="17"/>
    </row>
  </sheetData>
  <sheetProtection/>
  <mergeCells count="3">
    <mergeCell ref="A4:C4"/>
    <mergeCell ref="A5:C5"/>
    <mergeCell ref="B1:C3"/>
  </mergeCells>
  <printOptions/>
  <pageMargins left="0.6299212598425197" right="0.5118110236220472" top="0.5511811023622047" bottom="0.5511811023622047" header="0.31496062992125984" footer="0.31496062992125984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2"/>
  <sheetViews>
    <sheetView view="pageBreakPreview" zoomScale="84" zoomScaleNormal="75" zoomScaleSheetLayoutView="84" zoomScalePageLayoutView="60" workbookViewId="0" topLeftCell="A1">
      <selection activeCell="A19" sqref="A19"/>
    </sheetView>
  </sheetViews>
  <sheetFormatPr defaultColWidth="9.140625" defaultRowHeight="15"/>
  <cols>
    <col min="1" max="1" width="96.421875" style="0" customWidth="1"/>
    <col min="2" max="2" width="5.140625" style="0" customWidth="1"/>
    <col min="3" max="3" width="4.8515625" style="0" customWidth="1"/>
    <col min="4" max="4" width="11.421875" style="0" customWidth="1"/>
    <col min="5" max="5" width="5.421875" style="0" customWidth="1"/>
    <col min="6" max="6" width="15.57421875" style="0" customWidth="1"/>
  </cols>
  <sheetData>
    <row r="1" spans="1:7" ht="3.75" customHeight="1">
      <c r="A1" s="47"/>
      <c r="B1" s="186" t="s">
        <v>732</v>
      </c>
      <c r="C1" s="187"/>
      <c r="D1" s="187"/>
      <c r="E1" s="187"/>
      <c r="F1" s="187"/>
      <c r="G1" s="47"/>
    </row>
    <row r="2" spans="1:7" ht="15">
      <c r="A2" s="47"/>
      <c r="B2" s="187"/>
      <c r="C2" s="187"/>
      <c r="D2" s="187"/>
      <c r="E2" s="187"/>
      <c r="F2" s="187"/>
      <c r="G2" s="47"/>
    </row>
    <row r="3" spans="1:7" ht="9.75" customHeight="1">
      <c r="A3" s="47"/>
      <c r="B3" s="187"/>
      <c r="C3" s="187"/>
      <c r="D3" s="187"/>
      <c r="E3" s="187"/>
      <c r="F3" s="187"/>
      <c r="G3" s="47"/>
    </row>
    <row r="4" spans="1:7" ht="15">
      <c r="A4" s="47"/>
      <c r="B4" s="187"/>
      <c r="C4" s="187"/>
      <c r="D4" s="187"/>
      <c r="E4" s="187"/>
      <c r="F4" s="187"/>
      <c r="G4" s="47"/>
    </row>
    <row r="5" spans="1:7" ht="15">
      <c r="A5" s="47"/>
      <c r="B5" s="187"/>
      <c r="C5" s="187"/>
      <c r="D5" s="187"/>
      <c r="E5" s="187"/>
      <c r="F5" s="187"/>
      <c r="G5" s="47"/>
    </row>
    <row r="6" spans="1:7" ht="15">
      <c r="A6" s="47"/>
      <c r="B6" s="187"/>
      <c r="C6" s="187"/>
      <c r="D6" s="187"/>
      <c r="E6" s="187"/>
      <c r="F6" s="187"/>
      <c r="G6" s="47"/>
    </row>
    <row r="7" spans="1:7" ht="60.75" customHeight="1">
      <c r="A7" s="109" t="s">
        <v>354</v>
      </c>
      <c r="B7" s="187"/>
      <c r="C7" s="187"/>
      <c r="D7" s="187"/>
      <c r="E7" s="187"/>
      <c r="F7" s="187"/>
      <c r="G7" s="47"/>
    </row>
    <row r="8" spans="1:7" ht="48.75" customHeight="1">
      <c r="A8" s="47"/>
      <c r="B8" s="187"/>
      <c r="C8" s="187"/>
      <c r="D8" s="187"/>
      <c r="E8" s="187"/>
      <c r="F8" s="187"/>
      <c r="G8" s="47"/>
    </row>
    <row r="9" spans="1:5" ht="18.75">
      <c r="A9" s="190" t="s">
        <v>254</v>
      </c>
      <c r="B9" s="191"/>
      <c r="C9" s="191"/>
      <c r="D9" s="191"/>
      <c r="E9" s="191"/>
    </row>
    <row r="10" spans="1:5" ht="18.75">
      <c r="A10" s="190" t="s">
        <v>175</v>
      </c>
      <c r="B10" s="191"/>
      <c r="C10" s="191"/>
      <c r="D10" s="191"/>
      <c r="E10" s="191"/>
    </row>
    <row r="11" spans="1:5" ht="18.75">
      <c r="A11" s="190" t="s">
        <v>72</v>
      </c>
      <c r="B11" s="191"/>
      <c r="C11" s="191"/>
      <c r="D11" s="191"/>
      <c r="E11" s="191"/>
    </row>
    <row r="12" spans="2:6" ht="4.5" customHeight="1">
      <c r="B12" s="10"/>
      <c r="F12" t="s">
        <v>40</v>
      </c>
    </row>
    <row r="13" spans="1:6" ht="20.25" customHeight="1">
      <c r="A13" s="7" t="s">
        <v>66</v>
      </c>
      <c r="B13" s="7" t="s">
        <v>67</v>
      </c>
      <c r="C13" s="7" t="s">
        <v>68</v>
      </c>
      <c r="D13" s="7" t="s">
        <v>69</v>
      </c>
      <c r="E13" s="7" t="s">
        <v>70</v>
      </c>
      <c r="F13" s="7" t="s">
        <v>71</v>
      </c>
    </row>
    <row r="14" spans="1:6" ht="15.75">
      <c r="A14" s="38" t="s">
        <v>73</v>
      </c>
      <c r="B14" s="6"/>
      <c r="C14" s="6"/>
      <c r="D14" s="6"/>
      <c r="E14" s="6"/>
      <c r="F14" s="102">
        <f>SUM(F15+F113+F127+F190+F266+F292+F334+F339+F345+F154)</f>
        <v>401158394.56000006</v>
      </c>
    </row>
    <row r="15" spans="1:6" ht="15.75">
      <c r="A15" s="38" t="s">
        <v>74</v>
      </c>
      <c r="B15" s="32" t="s">
        <v>75</v>
      </c>
      <c r="C15" s="32"/>
      <c r="D15" s="32"/>
      <c r="E15" s="32"/>
      <c r="F15" s="102">
        <f>SUM(F16+F21+F28+F62+F75+F80+F71)</f>
        <v>32215227</v>
      </c>
    </row>
    <row r="16" spans="1:6" ht="31.5">
      <c r="A16" s="39" t="s">
        <v>76</v>
      </c>
      <c r="B16" s="32" t="s">
        <v>75</v>
      </c>
      <c r="C16" s="32" t="s">
        <v>77</v>
      </c>
      <c r="D16" s="32"/>
      <c r="E16" s="32"/>
      <c r="F16" s="102">
        <f>SUM(F17)</f>
        <v>1224043</v>
      </c>
    </row>
    <row r="17" spans="1:6" ht="16.5" customHeight="1">
      <c r="A17" s="60" t="s">
        <v>263</v>
      </c>
      <c r="B17" s="56" t="s">
        <v>75</v>
      </c>
      <c r="C17" s="56" t="s">
        <v>77</v>
      </c>
      <c r="D17" s="56" t="s">
        <v>450</v>
      </c>
      <c r="E17" s="56"/>
      <c r="F17" s="102">
        <f>SUM(F18)</f>
        <v>1224043</v>
      </c>
    </row>
    <row r="18" spans="1:6" ht="13.5" customHeight="1">
      <c r="A18" s="95" t="s">
        <v>264</v>
      </c>
      <c r="B18" s="6" t="s">
        <v>75</v>
      </c>
      <c r="C18" s="6" t="s">
        <v>77</v>
      </c>
      <c r="D18" s="6" t="s">
        <v>451</v>
      </c>
      <c r="E18" s="6"/>
      <c r="F18" s="103">
        <f>SUM(F19)</f>
        <v>1224043</v>
      </c>
    </row>
    <row r="19" spans="1:6" ht="19.5" customHeight="1">
      <c r="A19" s="9" t="s">
        <v>452</v>
      </c>
      <c r="B19" s="6" t="s">
        <v>75</v>
      </c>
      <c r="C19" s="6" t="s">
        <v>77</v>
      </c>
      <c r="D19" s="6" t="s">
        <v>493</v>
      </c>
      <c r="E19" s="6"/>
      <c r="F19" s="103">
        <f>SUM(F20)</f>
        <v>1224043</v>
      </c>
    </row>
    <row r="20" spans="1:6" ht="48" customHeight="1">
      <c r="A20" s="16" t="s">
        <v>453</v>
      </c>
      <c r="B20" s="6" t="s">
        <v>75</v>
      </c>
      <c r="C20" s="6" t="s">
        <v>77</v>
      </c>
      <c r="D20" s="6" t="s">
        <v>493</v>
      </c>
      <c r="E20" s="6" t="s">
        <v>78</v>
      </c>
      <c r="F20" s="103">
        <v>1224043</v>
      </c>
    </row>
    <row r="21" spans="1:6" ht="36.75" customHeight="1">
      <c r="A21" s="39" t="s">
        <v>79</v>
      </c>
      <c r="B21" s="32" t="s">
        <v>75</v>
      </c>
      <c r="C21" s="32" t="s">
        <v>80</v>
      </c>
      <c r="D21" s="32"/>
      <c r="E21" s="32"/>
      <c r="F21" s="102">
        <f>SUM(,F22)</f>
        <v>1010053</v>
      </c>
    </row>
    <row r="22" spans="1:6" ht="19.5" customHeight="1">
      <c r="A22" s="60" t="s">
        <v>267</v>
      </c>
      <c r="B22" s="56" t="s">
        <v>75</v>
      </c>
      <c r="C22" s="56" t="s">
        <v>80</v>
      </c>
      <c r="D22" s="56" t="s">
        <v>265</v>
      </c>
      <c r="E22" s="56"/>
      <c r="F22" s="102">
        <f>SUM(F23)</f>
        <v>1010053</v>
      </c>
    </row>
    <row r="23" spans="1:6" ht="16.5" customHeight="1">
      <c r="A23" s="52" t="s">
        <v>504</v>
      </c>
      <c r="B23" s="6" t="s">
        <v>75</v>
      </c>
      <c r="C23" s="6" t="s">
        <v>80</v>
      </c>
      <c r="D23" s="54" t="s">
        <v>266</v>
      </c>
      <c r="E23" s="6"/>
      <c r="F23" s="103">
        <f>SUM(F24)</f>
        <v>1010053</v>
      </c>
    </row>
    <row r="24" spans="1:6" ht="16.5" customHeight="1">
      <c r="A24" s="9" t="s">
        <v>452</v>
      </c>
      <c r="B24" s="6" t="s">
        <v>75</v>
      </c>
      <c r="C24" s="6" t="s">
        <v>80</v>
      </c>
      <c r="D24" s="54" t="s">
        <v>268</v>
      </c>
      <c r="E24" s="6"/>
      <c r="F24" s="103">
        <f>SUM(F25:F26,F27)</f>
        <v>1010053</v>
      </c>
    </row>
    <row r="25" spans="1:6" ht="48.75" customHeight="1">
      <c r="A25" s="16" t="s">
        <v>453</v>
      </c>
      <c r="B25" s="6" t="s">
        <v>75</v>
      </c>
      <c r="C25" s="6" t="s">
        <v>80</v>
      </c>
      <c r="D25" s="54" t="s">
        <v>268</v>
      </c>
      <c r="E25" s="6" t="s">
        <v>78</v>
      </c>
      <c r="F25" s="103">
        <v>893868.16</v>
      </c>
    </row>
    <row r="26" spans="1:6" ht="16.5" customHeight="1">
      <c r="A26" s="45" t="s">
        <v>454</v>
      </c>
      <c r="B26" s="6" t="s">
        <v>75</v>
      </c>
      <c r="C26" s="6" t="s">
        <v>80</v>
      </c>
      <c r="D26" s="54" t="s">
        <v>268</v>
      </c>
      <c r="E26" s="6" t="s">
        <v>81</v>
      </c>
      <c r="F26" s="103">
        <v>116028.59</v>
      </c>
    </row>
    <row r="27" spans="1:6" ht="16.5" customHeight="1">
      <c r="A27" s="9" t="s">
        <v>83</v>
      </c>
      <c r="B27" s="54" t="s">
        <v>75</v>
      </c>
      <c r="C27" s="54" t="s">
        <v>80</v>
      </c>
      <c r="D27" s="54" t="s">
        <v>268</v>
      </c>
      <c r="E27" s="54" t="s">
        <v>82</v>
      </c>
      <c r="F27" s="103">
        <v>156.25</v>
      </c>
    </row>
    <row r="28" spans="1:6" ht="34.5" customHeight="1">
      <c r="A28" s="30" t="s">
        <v>84</v>
      </c>
      <c r="B28" s="32" t="s">
        <v>75</v>
      </c>
      <c r="C28" s="32" t="s">
        <v>85</v>
      </c>
      <c r="D28" s="32"/>
      <c r="E28" s="32"/>
      <c r="F28" s="102">
        <f>SUM(F29+F38+F43+F48+F52+F58)</f>
        <v>17734550</v>
      </c>
    </row>
    <row r="29" spans="1:6" ht="31.5" customHeight="1">
      <c r="A29" s="59" t="s">
        <v>351</v>
      </c>
      <c r="B29" s="56" t="s">
        <v>75</v>
      </c>
      <c r="C29" s="56" t="s">
        <v>85</v>
      </c>
      <c r="D29" s="58" t="s">
        <v>458</v>
      </c>
      <c r="E29" s="56"/>
      <c r="F29" s="102">
        <f>SUM(F30+F34)</f>
        <v>2133000</v>
      </c>
    </row>
    <row r="30" spans="1:6" ht="44.25" customHeight="1">
      <c r="A30" s="73" t="s">
        <v>195</v>
      </c>
      <c r="B30" s="61" t="s">
        <v>75</v>
      </c>
      <c r="C30" s="44" t="s">
        <v>85</v>
      </c>
      <c r="D30" s="53" t="s">
        <v>482</v>
      </c>
      <c r="E30" s="6"/>
      <c r="F30" s="103">
        <f>SUM(F31)</f>
        <v>1422000</v>
      </c>
    </row>
    <row r="31" spans="1:6" ht="33.75" customHeight="1">
      <c r="A31" s="9" t="s">
        <v>486</v>
      </c>
      <c r="B31" s="61" t="s">
        <v>75</v>
      </c>
      <c r="C31" s="44" t="s">
        <v>85</v>
      </c>
      <c r="D31" s="53" t="s">
        <v>196</v>
      </c>
      <c r="E31" s="6"/>
      <c r="F31" s="103">
        <f>SUM(F32:F33)</f>
        <v>1422000</v>
      </c>
    </row>
    <row r="32" spans="1:6" ht="48" customHeight="1">
      <c r="A32" s="16" t="s">
        <v>453</v>
      </c>
      <c r="B32" s="61" t="s">
        <v>75</v>
      </c>
      <c r="C32" s="44" t="s">
        <v>85</v>
      </c>
      <c r="D32" s="53" t="s">
        <v>196</v>
      </c>
      <c r="E32" s="6" t="s">
        <v>78</v>
      </c>
      <c r="F32" s="103">
        <v>1392000</v>
      </c>
    </row>
    <row r="33" spans="1:6" ht="14.25" customHeight="1">
      <c r="A33" s="45" t="s">
        <v>454</v>
      </c>
      <c r="B33" s="61" t="s">
        <v>75</v>
      </c>
      <c r="C33" s="44" t="s">
        <v>85</v>
      </c>
      <c r="D33" s="53" t="s">
        <v>196</v>
      </c>
      <c r="E33" s="6" t="s">
        <v>81</v>
      </c>
      <c r="F33" s="103">
        <v>30000</v>
      </c>
    </row>
    <row r="34" spans="1:6" ht="54.75" customHeight="1">
      <c r="A34" s="51" t="s">
        <v>542</v>
      </c>
      <c r="B34" s="6" t="s">
        <v>75</v>
      </c>
      <c r="C34" s="6" t="s">
        <v>85</v>
      </c>
      <c r="D34" s="53" t="s">
        <v>489</v>
      </c>
      <c r="E34" s="6"/>
      <c r="F34" s="103">
        <f>SUM(F35)</f>
        <v>711000</v>
      </c>
    </row>
    <row r="35" spans="1:6" ht="33" customHeight="1">
      <c r="A35" s="11" t="s">
        <v>459</v>
      </c>
      <c r="B35" s="6" t="s">
        <v>75</v>
      </c>
      <c r="C35" s="6" t="s">
        <v>85</v>
      </c>
      <c r="D35" s="53" t="s">
        <v>269</v>
      </c>
      <c r="E35" s="6"/>
      <c r="F35" s="103">
        <f>SUM(F36:F37)</f>
        <v>711000</v>
      </c>
    </row>
    <row r="36" spans="1:6" ht="45.75" customHeight="1">
      <c r="A36" s="16" t="s">
        <v>453</v>
      </c>
      <c r="B36" s="6" t="s">
        <v>75</v>
      </c>
      <c r="C36" s="6" t="s">
        <v>85</v>
      </c>
      <c r="D36" s="53" t="s">
        <v>269</v>
      </c>
      <c r="E36" s="6" t="s">
        <v>78</v>
      </c>
      <c r="F36" s="103">
        <v>546000</v>
      </c>
    </row>
    <row r="37" spans="1:6" ht="15.75">
      <c r="A37" s="45" t="s">
        <v>454</v>
      </c>
      <c r="B37" s="6" t="s">
        <v>75</v>
      </c>
      <c r="C37" s="6" t="s">
        <v>85</v>
      </c>
      <c r="D37" s="53" t="s">
        <v>269</v>
      </c>
      <c r="E37" s="6" t="s">
        <v>81</v>
      </c>
      <c r="F37" s="103">
        <v>165000</v>
      </c>
    </row>
    <row r="38" spans="1:6" ht="35.25" customHeight="1">
      <c r="A38" s="74" t="s">
        <v>190</v>
      </c>
      <c r="B38" s="56" t="s">
        <v>75</v>
      </c>
      <c r="C38" s="56" t="s">
        <v>85</v>
      </c>
      <c r="D38" s="58" t="s">
        <v>472</v>
      </c>
      <c r="E38" s="56"/>
      <c r="F38" s="102">
        <f>SUM(F39)</f>
        <v>198528</v>
      </c>
    </row>
    <row r="39" spans="1:6" ht="49.5" customHeight="1">
      <c r="A39" s="73" t="s">
        <v>193</v>
      </c>
      <c r="B39" s="6" t="s">
        <v>75</v>
      </c>
      <c r="C39" s="6" t="s">
        <v>85</v>
      </c>
      <c r="D39" s="54" t="s">
        <v>191</v>
      </c>
      <c r="E39" s="6"/>
      <c r="F39" s="103">
        <f>SUM(F40)</f>
        <v>198528</v>
      </c>
    </row>
    <row r="40" spans="1:6" ht="16.5" customHeight="1">
      <c r="A40" s="75" t="s">
        <v>62</v>
      </c>
      <c r="B40" s="6" t="s">
        <v>75</v>
      </c>
      <c r="C40" s="6" t="s">
        <v>85</v>
      </c>
      <c r="D40" s="54" t="s">
        <v>192</v>
      </c>
      <c r="E40" s="6"/>
      <c r="F40" s="103">
        <f>SUM(F41:F42)</f>
        <v>198528</v>
      </c>
    </row>
    <row r="41" spans="1:6" ht="46.5" customHeight="1">
      <c r="A41" s="16" t="s">
        <v>453</v>
      </c>
      <c r="B41" s="6" t="s">
        <v>75</v>
      </c>
      <c r="C41" s="6" t="s">
        <v>85</v>
      </c>
      <c r="D41" s="54" t="s">
        <v>192</v>
      </c>
      <c r="E41" s="6" t="s">
        <v>78</v>
      </c>
      <c r="F41" s="103">
        <v>116316</v>
      </c>
    </row>
    <row r="42" spans="1:6" ht="16.5" customHeight="1">
      <c r="A42" s="45" t="s">
        <v>454</v>
      </c>
      <c r="B42" s="54" t="s">
        <v>75</v>
      </c>
      <c r="C42" s="54" t="s">
        <v>85</v>
      </c>
      <c r="D42" s="54" t="s">
        <v>192</v>
      </c>
      <c r="E42" s="54" t="s">
        <v>81</v>
      </c>
      <c r="F42" s="103">
        <v>82212</v>
      </c>
    </row>
    <row r="43" spans="1:6" ht="34.5" customHeight="1">
      <c r="A43" s="77" t="s">
        <v>223</v>
      </c>
      <c r="B43" s="56" t="s">
        <v>75</v>
      </c>
      <c r="C43" s="56" t="s">
        <v>85</v>
      </c>
      <c r="D43" s="56" t="s">
        <v>463</v>
      </c>
      <c r="E43" s="56"/>
      <c r="F43" s="102">
        <f>SUM(F44)</f>
        <v>237000</v>
      </c>
    </row>
    <row r="44" spans="1:6" ht="45.75" customHeight="1">
      <c r="A44" s="78" t="s">
        <v>225</v>
      </c>
      <c r="B44" s="54" t="s">
        <v>75</v>
      </c>
      <c r="C44" s="54" t="s">
        <v>85</v>
      </c>
      <c r="D44" s="54" t="s">
        <v>56</v>
      </c>
      <c r="E44" s="54"/>
      <c r="F44" s="103">
        <f>SUM(F45)</f>
        <v>237000</v>
      </c>
    </row>
    <row r="45" spans="1:6" ht="34.5" customHeight="1">
      <c r="A45" s="76" t="s">
        <v>226</v>
      </c>
      <c r="B45" s="54" t="s">
        <v>75</v>
      </c>
      <c r="C45" s="54" t="s">
        <v>85</v>
      </c>
      <c r="D45" s="54" t="s">
        <v>224</v>
      </c>
      <c r="E45" s="54"/>
      <c r="F45" s="103">
        <f>SUM(F46:F47)</f>
        <v>237000</v>
      </c>
    </row>
    <row r="46" spans="1:6" ht="45.75" customHeight="1">
      <c r="A46" s="16" t="s">
        <v>453</v>
      </c>
      <c r="B46" s="54" t="s">
        <v>75</v>
      </c>
      <c r="C46" s="54" t="s">
        <v>85</v>
      </c>
      <c r="D46" s="54" t="s">
        <v>224</v>
      </c>
      <c r="E46" s="54" t="s">
        <v>78</v>
      </c>
      <c r="F46" s="103">
        <v>235500</v>
      </c>
    </row>
    <row r="47" spans="1:6" ht="15.75" customHeight="1">
      <c r="A47" s="45" t="s">
        <v>454</v>
      </c>
      <c r="B47" s="54" t="s">
        <v>75</v>
      </c>
      <c r="C47" s="54" t="s">
        <v>85</v>
      </c>
      <c r="D47" s="54" t="s">
        <v>224</v>
      </c>
      <c r="E47" s="54" t="s">
        <v>81</v>
      </c>
      <c r="F47" s="103">
        <v>1500</v>
      </c>
    </row>
    <row r="48" spans="1:6" ht="45.75" customHeight="1">
      <c r="A48" s="137" t="s">
        <v>178</v>
      </c>
      <c r="B48" s="56" t="s">
        <v>75</v>
      </c>
      <c r="C48" s="56" t="s">
        <v>85</v>
      </c>
      <c r="D48" s="58" t="s">
        <v>179</v>
      </c>
      <c r="E48" s="6"/>
      <c r="F48" s="102">
        <f>SUM(F51+F50)</f>
        <v>237000</v>
      </c>
    </row>
    <row r="49" spans="1:6" ht="19.5" customHeight="1">
      <c r="A49" s="75" t="s">
        <v>180</v>
      </c>
      <c r="B49" s="6" t="s">
        <v>75</v>
      </c>
      <c r="C49" s="6" t="s">
        <v>85</v>
      </c>
      <c r="D49" s="53" t="s">
        <v>181</v>
      </c>
      <c r="E49" s="6"/>
      <c r="F49" s="103">
        <f>SUM(F50:F51)</f>
        <v>237000</v>
      </c>
    </row>
    <row r="50" spans="1:6" ht="51" customHeight="1">
      <c r="A50" s="16" t="s">
        <v>453</v>
      </c>
      <c r="B50" s="6" t="s">
        <v>75</v>
      </c>
      <c r="C50" s="6" t="s">
        <v>85</v>
      </c>
      <c r="D50" s="53" t="s">
        <v>181</v>
      </c>
      <c r="E50" s="6" t="s">
        <v>78</v>
      </c>
      <c r="F50" s="103">
        <v>229000</v>
      </c>
    </row>
    <row r="51" spans="1:6" ht="18" customHeight="1">
      <c r="A51" s="45" t="s">
        <v>454</v>
      </c>
      <c r="B51" s="6" t="s">
        <v>75</v>
      </c>
      <c r="C51" s="6" t="s">
        <v>85</v>
      </c>
      <c r="D51" s="53" t="s">
        <v>181</v>
      </c>
      <c r="E51" s="6" t="s">
        <v>81</v>
      </c>
      <c r="F51" s="103">
        <v>8000</v>
      </c>
    </row>
    <row r="52" spans="1:6" ht="18" customHeight="1">
      <c r="A52" s="60" t="s">
        <v>498</v>
      </c>
      <c r="B52" s="56" t="s">
        <v>75</v>
      </c>
      <c r="C52" s="56" t="s">
        <v>85</v>
      </c>
      <c r="D52" s="56" t="s">
        <v>278</v>
      </c>
      <c r="E52" s="56"/>
      <c r="F52" s="102">
        <f>SUM(F53)</f>
        <v>14692022</v>
      </c>
    </row>
    <row r="53" spans="1:6" ht="18" customHeight="1">
      <c r="A53" s="52" t="s">
        <v>222</v>
      </c>
      <c r="B53" s="6" t="s">
        <v>75</v>
      </c>
      <c r="C53" s="6" t="s">
        <v>85</v>
      </c>
      <c r="D53" s="54" t="s">
        <v>279</v>
      </c>
      <c r="E53" s="6"/>
      <c r="F53" s="103">
        <f>SUM(F54,)</f>
        <v>14692022</v>
      </c>
    </row>
    <row r="54" spans="1:6" ht="16.5" customHeight="1">
      <c r="A54" s="9" t="s">
        <v>452</v>
      </c>
      <c r="B54" s="6" t="s">
        <v>75</v>
      </c>
      <c r="C54" s="6" t="s">
        <v>85</v>
      </c>
      <c r="D54" s="54" t="s">
        <v>280</v>
      </c>
      <c r="E54" s="6"/>
      <c r="F54" s="103">
        <f>SUM(F55:F57)</f>
        <v>14692022</v>
      </c>
    </row>
    <row r="55" spans="1:6" ht="47.25" customHeight="1">
      <c r="A55" s="16" t="s">
        <v>453</v>
      </c>
      <c r="B55" s="6" t="s">
        <v>75</v>
      </c>
      <c r="C55" s="6" t="s">
        <v>85</v>
      </c>
      <c r="D55" s="54" t="s">
        <v>280</v>
      </c>
      <c r="E55" s="6" t="s">
        <v>78</v>
      </c>
      <c r="F55" s="103">
        <v>13456722</v>
      </c>
    </row>
    <row r="56" spans="1:6" ht="19.5" customHeight="1">
      <c r="A56" s="45" t="s">
        <v>454</v>
      </c>
      <c r="B56" s="54" t="s">
        <v>75</v>
      </c>
      <c r="C56" s="54" t="s">
        <v>85</v>
      </c>
      <c r="D56" s="54" t="s">
        <v>280</v>
      </c>
      <c r="E56" s="54" t="s">
        <v>81</v>
      </c>
      <c r="F56" s="103">
        <v>1133500</v>
      </c>
    </row>
    <row r="57" spans="1:6" ht="18" customHeight="1">
      <c r="A57" s="9" t="s">
        <v>83</v>
      </c>
      <c r="B57" s="6" t="s">
        <v>75</v>
      </c>
      <c r="C57" s="6" t="s">
        <v>85</v>
      </c>
      <c r="D57" s="54" t="s">
        <v>280</v>
      </c>
      <c r="E57" s="6" t="s">
        <v>82</v>
      </c>
      <c r="F57" s="103">
        <v>101800</v>
      </c>
    </row>
    <row r="58" spans="1:6" ht="15.75" customHeight="1">
      <c r="A58" s="59" t="s">
        <v>186</v>
      </c>
      <c r="B58" s="56" t="s">
        <v>75</v>
      </c>
      <c r="C58" s="56" t="s">
        <v>85</v>
      </c>
      <c r="D58" s="58" t="s">
        <v>185</v>
      </c>
      <c r="E58" s="56"/>
      <c r="F58" s="102">
        <f>SUM(F59)</f>
        <v>237000</v>
      </c>
    </row>
    <row r="59" spans="1:6" ht="20.25" customHeight="1">
      <c r="A59" s="51" t="s">
        <v>188</v>
      </c>
      <c r="B59" s="6" t="s">
        <v>75</v>
      </c>
      <c r="C59" s="6" t="s">
        <v>85</v>
      </c>
      <c r="D59" s="53" t="s">
        <v>187</v>
      </c>
      <c r="E59" s="6"/>
      <c r="F59" s="103">
        <f>SUM(F61:F61)</f>
        <v>237000</v>
      </c>
    </row>
    <row r="60" spans="1:6" ht="27" customHeight="1">
      <c r="A60" s="73" t="s">
        <v>61</v>
      </c>
      <c r="B60" s="6" t="s">
        <v>75</v>
      </c>
      <c r="C60" s="6" t="s">
        <v>85</v>
      </c>
      <c r="D60" s="53" t="s">
        <v>189</v>
      </c>
      <c r="E60" s="6"/>
      <c r="F60" s="103">
        <v>237000</v>
      </c>
    </row>
    <row r="61" spans="1:6" ht="50.25" customHeight="1">
      <c r="A61" s="16" t="s">
        <v>453</v>
      </c>
      <c r="B61" s="6" t="s">
        <v>75</v>
      </c>
      <c r="C61" s="6" t="s">
        <v>85</v>
      </c>
      <c r="D61" s="53" t="s">
        <v>189</v>
      </c>
      <c r="E61" s="6" t="s">
        <v>78</v>
      </c>
      <c r="F61" s="103">
        <v>237000</v>
      </c>
    </row>
    <row r="62" spans="1:6" ht="34.5" customHeight="1">
      <c r="A62" s="30" t="s">
        <v>380</v>
      </c>
      <c r="B62" s="32" t="s">
        <v>75</v>
      </c>
      <c r="C62" s="32" t="s">
        <v>379</v>
      </c>
      <c r="D62" s="32"/>
      <c r="E62" s="32"/>
      <c r="F62" s="102">
        <f>SUM(F63)</f>
        <v>607950</v>
      </c>
    </row>
    <row r="63" spans="1:6" ht="17.25" customHeight="1">
      <c r="A63" s="80" t="s">
        <v>197</v>
      </c>
      <c r="B63" s="6" t="s">
        <v>75</v>
      </c>
      <c r="C63" s="6" t="s">
        <v>379</v>
      </c>
      <c r="D63" s="54" t="s">
        <v>468</v>
      </c>
      <c r="E63" s="6"/>
      <c r="F63" s="103">
        <f>SUM(F64+F67)</f>
        <v>607950</v>
      </c>
    </row>
    <row r="64" spans="1:6" ht="21.75" customHeight="1">
      <c r="A64" s="80" t="s">
        <v>198</v>
      </c>
      <c r="B64" s="6" t="s">
        <v>75</v>
      </c>
      <c r="C64" s="6" t="s">
        <v>379</v>
      </c>
      <c r="D64" s="54" t="s">
        <v>469</v>
      </c>
      <c r="E64" s="6"/>
      <c r="F64" s="103">
        <f>SUM(F65)</f>
        <v>556154</v>
      </c>
    </row>
    <row r="65" spans="1:6" ht="21" customHeight="1">
      <c r="A65" s="9" t="s">
        <v>452</v>
      </c>
      <c r="B65" s="54" t="s">
        <v>75</v>
      </c>
      <c r="C65" s="54" t="s">
        <v>379</v>
      </c>
      <c r="D65" s="54" t="s">
        <v>199</v>
      </c>
      <c r="E65" s="6"/>
      <c r="F65" s="103">
        <f>SUM(F66)</f>
        <v>556154</v>
      </c>
    </row>
    <row r="66" spans="1:6" ht="30.75" customHeight="1">
      <c r="A66" s="16" t="s">
        <v>453</v>
      </c>
      <c r="B66" s="54" t="s">
        <v>200</v>
      </c>
      <c r="C66" s="54" t="s">
        <v>201</v>
      </c>
      <c r="D66" s="54" t="s">
        <v>199</v>
      </c>
      <c r="E66" s="54" t="s">
        <v>78</v>
      </c>
      <c r="F66" s="103">
        <v>556154</v>
      </c>
    </row>
    <row r="67" spans="1:6" ht="22.5" customHeight="1">
      <c r="A67" s="80" t="s">
        <v>203</v>
      </c>
      <c r="B67" s="54" t="s">
        <v>75</v>
      </c>
      <c r="C67" s="54" t="s">
        <v>379</v>
      </c>
      <c r="D67" s="54" t="s">
        <v>202</v>
      </c>
      <c r="E67" s="6"/>
      <c r="F67" s="103">
        <f>SUM(F68)</f>
        <v>51796</v>
      </c>
    </row>
    <row r="68" spans="1:6" ht="17.25" customHeight="1">
      <c r="A68" s="9" t="s">
        <v>452</v>
      </c>
      <c r="B68" s="6" t="s">
        <v>75</v>
      </c>
      <c r="C68" s="6" t="s">
        <v>379</v>
      </c>
      <c r="D68" s="54" t="s">
        <v>204</v>
      </c>
      <c r="E68" s="6"/>
      <c r="F68" s="103">
        <f>SUM(F69+F70)</f>
        <v>51796</v>
      </c>
    </row>
    <row r="69" spans="1:6" ht="46.5" customHeight="1">
      <c r="A69" s="16" t="s">
        <v>453</v>
      </c>
      <c r="B69" s="6" t="s">
        <v>75</v>
      </c>
      <c r="C69" s="6" t="s">
        <v>379</v>
      </c>
      <c r="D69" s="54" t="s">
        <v>204</v>
      </c>
      <c r="E69" s="6" t="s">
        <v>78</v>
      </c>
      <c r="F69" s="103">
        <v>49796</v>
      </c>
    </row>
    <row r="70" spans="1:6" ht="15.75">
      <c r="A70" s="55" t="s">
        <v>83</v>
      </c>
      <c r="B70" s="54" t="s">
        <v>75</v>
      </c>
      <c r="C70" s="54" t="s">
        <v>379</v>
      </c>
      <c r="D70" s="54" t="s">
        <v>204</v>
      </c>
      <c r="E70" s="54" t="s">
        <v>82</v>
      </c>
      <c r="F70" s="103">
        <v>2000</v>
      </c>
    </row>
    <row r="71" spans="1:6" ht="15.75">
      <c r="A71" s="72" t="s">
        <v>632</v>
      </c>
      <c r="B71" s="54" t="s">
        <v>75</v>
      </c>
      <c r="C71" s="54" t="s">
        <v>92</v>
      </c>
      <c r="D71" s="54"/>
      <c r="E71" s="54"/>
      <c r="F71" s="102">
        <f>SUM(F72)</f>
        <v>90000</v>
      </c>
    </row>
    <row r="72" spans="1:6" ht="15.75">
      <c r="A72" s="55" t="s">
        <v>633</v>
      </c>
      <c r="B72" s="54" t="s">
        <v>75</v>
      </c>
      <c r="C72" s="54" t="s">
        <v>92</v>
      </c>
      <c r="D72" s="54" t="s">
        <v>634</v>
      </c>
      <c r="E72" s="54"/>
      <c r="F72" s="103">
        <f>SUM(F73)</f>
        <v>90000</v>
      </c>
    </row>
    <row r="73" spans="1:6" ht="15.75">
      <c r="A73" s="55" t="s">
        <v>635</v>
      </c>
      <c r="B73" s="54" t="s">
        <v>75</v>
      </c>
      <c r="C73" s="54" t="s">
        <v>92</v>
      </c>
      <c r="D73" s="54" t="s">
        <v>636</v>
      </c>
      <c r="E73" s="54"/>
      <c r="F73" s="103">
        <f>SUM(F74)</f>
        <v>90000</v>
      </c>
    </row>
    <row r="74" spans="1:6" ht="15.75">
      <c r="A74" s="45" t="s">
        <v>454</v>
      </c>
      <c r="B74" s="54" t="s">
        <v>75</v>
      </c>
      <c r="C74" s="54" t="s">
        <v>92</v>
      </c>
      <c r="D74" s="54" t="s">
        <v>636</v>
      </c>
      <c r="E74" s="54" t="s">
        <v>81</v>
      </c>
      <c r="F74" s="103">
        <v>90000</v>
      </c>
    </row>
    <row r="75" spans="1:6" ht="15.75">
      <c r="A75" s="59" t="s">
        <v>465</v>
      </c>
      <c r="B75" s="32" t="s">
        <v>75</v>
      </c>
      <c r="C75" s="31">
        <v>11</v>
      </c>
      <c r="D75" s="31"/>
      <c r="E75" s="6"/>
      <c r="F75" s="102">
        <f>SUM(F76)</f>
        <v>790000</v>
      </c>
    </row>
    <row r="76" spans="1:6" ht="15.75">
      <c r="A76" s="11" t="s">
        <v>464</v>
      </c>
      <c r="B76" s="6" t="s">
        <v>75</v>
      </c>
      <c r="C76" s="8">
        <v>11</v>
      </c>
      <c r="D76" s="53" t="s">
        <v>205</v>
      </c>
      <c r="E76" s="6"/>
      <c r="F76" s="103">
        <f>SUM(F77)</f>
        <v>790000</v>
      </c>
    </row>
    <row r="77" spans="1:6" ht="17.25" customHeight="1">
      <c r="A77" s="40" t="s">
        <v>465</v>
      </c>
      <c r="B77" s="6" t="s">
        <v>75</v>
      </c>
      <c r="C77" s="8">
        <v>11</v>
      </c>
      <c r="D77" s="53" t="s">
        <v>206</v>
      </c>
      <c r="E77" s="6"/>
      <c r="F77" s="103">
        <f>SUM(F78)</f>
        <v>790000</v>
      </c>
    </row>
    <row r="78" spans="1:6" ht="22.5" customHeight="1">
      <c r="A78" s="9" t="s">
        <v>45</v>
      </c>
      <c r="B78" s="6" t="s">
        <v>75</v>
      </c>
      <c r="C78" s="8">
        <v>11</v>
      </c>
      <c r="D78" s="53" t="s">
        <v>207</v>
      </c>
      <c r="E78" s="6"/>
      <c r="F78" s="103">
        <f>SUM(F79)</f>
        <v>790000</v>
      </c>
    </row>
    <row r="79" spans="1:6" ht="18" customHeight="1">
      <c r="A79" s="9" t="s">
        <v>83</v>
      </c>
      <c r="B79" s="6" t="s">
        <v>75</v>
      </c>
      <c r="C79" s="8">
        <v>11</v>
      </c>
      <c r="D79" s="53" t="s">
        <v>207</v>
      </c>
      <c r="E79" s="6" t="s">
        <v>82</v>
      </c>
      <c r="F79" s="103">
        <v>790000</v>
      </c>
    </row>
    <row r="80" spans="1:6" ht="22.5" customHeight="1">
      <c r="A80" s="30" t="s">
        <v>87</v>
      </c>
      <c r="B80" s="32" t="s">
        <v>75</v>
      </c>
      <c r="C80" s="31">
        <v>13</v>
      </c>
      <c r="D80" s="31"/>
      <c r="E80" s="6"/>
      <c r="F80" s="102">
        <f>SUM(F81+F85+F93+F98+F103+F109+F90)</f>
        <v>10758631</v>
      </c>
    </row>
    <row r="81" spans="1:6" ht="30.75" customHeight="1">
      <c r="A81" s="77" t="s">
        <v>194</v>
      </c>
      <c r="B81" s="56" t="s">
        <v>75</v>
      </c>
      <c r="C81" s="58">
        <v>13</v>
      </c>
      <c r="D81" s="58" t="s">
        <v>458</v>
      </c>
      <c r="E81" s="56"/>
      <c r="F81" s="102">
        <f>SUM(F82)</f>
        <v>80400</v>
      </c>
    </row>
    <row r="82" spans="1:6" ht="47.25" customHeight="1">
      <c r="A82" s="73" t="s">
        <v>195</v>
      </c>
      <c r="B82" s="6" t="s">
        <v>75</v>
      </c>
      <c r="C82" s="42">
        <v>13</v>
      </c>
      <c r="D82" s="53" t="s">
        <v>482</v>
      </c>
      <c r="E82" s="6"/>
      <c r="F82" s="103">
        <f>SUM(F83)</f>
        <v>80400</v>
      </c>
    </row>
    <row r="83" spans="1:6" ht="34.5" customHeight="1">
      <c r="A83" s="9" t="s">
        <v>466</v>
      </c>
      <c r="B83" s="6" t="s">
        <v>75</v>
      </c>
      <c r="C83" s="42">
        <v>13</v>
      </c>
      <c r="D83" s="53" t="s">
        <v>208</v>
      </c>
      <c r="E83" s="6"/>
      <c r="F83" s="103">
        <f>SUM(F84)</f>
        <v>80400</v>
      </c>
    </row>
    <row r="84" spans="1:6" ht="31.5">
      <c r="A84" s="52" t="s">
        <v>537</v>
      </c>
      <c r="B84" s="6" t="s">
        <v>75</v>
      </c>
      <c r="C84" s="42">
        <v>13</v>
      </c>
      <c r="D84" s="53" t="s">
        <v>208</v>
      </c>
      <c r="E84" s="54" t="s">
        <v>502</v>
      </c>
      <c r="F84" s="103">
        <v>80400</v>
      </c>
    </row>
    <row r="85" spans="1:6" ht="29.25">
      <c r="A85" s="79" t="s">
        <v>209</v>
      </c>
      <c r="B85" s="56" t="s">
        <v>75</v>
      </c>
      <c r="C85" s="58">
        <v>13</v>
      </c>
      <c r="D85" s="58" t="s">
        <v>478</v>
      </c>
      <c r="E85" s="56"/>
      <c r="F85" s="102">
        <f>SUM(F86)</f>
        <v>168500</v>
      </c>
    </row>
    <row r="86" spans="1:6" ht="30" customHeight="1">
      <c r="A86" s="81" t="s">
        <v>210</v>
      </c>
      <c r="B86" s="6" t="s">
        <v>75</v>
      </c>
      <c r="C86" s="42">
        <v>13</v>
      </c>
      <c r="D86" s="53" t="s">
        <v>479</v>
      </c>
      <c r="E86" s="6"/>
      <c r="F86" s="103">
        <f>SUM(F87+F88)</f>
        <v>168500</v>
      </c>
    </row>
    <row r="87" spans="1:6" ht="15.75">
      <c r="A87" s="45" t="s">
        <v>454</v>
      </c>
      <c r="B87" s="6" t="s">
        <v>75</v>
      </c>
      <c r="C87" s="42">
        <v>13</v>
      </c>
      <c r="D87" s="53" t="s">
        <v>211</v>
      </c>
      <c r="E87" s="6" t="s">
        <v>81</v>
      </c>
      <c r="F87" s="103">
        <v>50000</v>
      </c>
    </row>
    <row r="88" spans="1:6" ht="29.25" customHeight="1">
      <c r="A88" s="55" t="s">
        <v>506</v>
      </c>
      <c r="B88" s="54" t="s">
        <v>75</v>
      </c>
      <c r="C88" s="42">
        <v>13</v>
      </c>
      <c r="D88" s="53" t="s">
        <v>508</v>
      </c>
      <c r="E88" s="6"/>
      <c r="F88" s="103">
        <f>SUM(F89)</f>
        <v>118500</v>
      </c>
    </row>
    <row r="89" spans="1:6" ht="15.75">
      <c r="A89" s="55" t="s">
        <v>86</v>
      </c>
      <c r="B89" s="54" t="s">
        <v>75</v>
      </c>
      <c r="C89" s="42">
        <v>13</v>
      </c>
      <c r="D89" s="53" t="s">
        <v>508</v>
      </c>
      <c r="E89" s="54" t="s">
        <v>375</v>
      </c>
      <c r="F89" s="103">
        <v>118500</v>
      </c>
    </row>
    <row r="90" spans="1:6" ht="47.25">
      <c r="A90" s="137" t="s">
        <v>184</v>
      </c>
      <c r="B90" s="54" t="s">
        <v>200</v>
      </c>
      <c r="C90" s="42">
        <v>13</v>
      </c>
      <c r="D90" s="53" t="s">
        <v>58</v>
      </c>
      <c r="E90" s="54"/>
      <c r="F90" s="102">
        <f>SUM(F91)</f>
        <v>50000</v>
      </c>
    </row>
    <row r="91" spans="1:6" ht="15.75">
      <c r="A91" s="76" t="s">
        <v>182</v>
      </c>
      <c r="B91" s="54" t="s">
        <v>75</v>
      </c>
      <c r="C91" s="42">
        <v>13</v>
      </c>
      <c r="D91" s="53" t="s">
        <v>183</v>
      </c>
      <c r="E91" s="54"/>
      <c r="F91" s="103">
        <f>SUM(F92)</f>
        <v>50000</v>
      </c>
    </row>
    <row r="92" spans="1:6" ht="47.25">
      <c r="A92" s="16" t="s">
        <v>453</v>
      </c>
      <c r="B92" s="54" t="s">
        <v>75</v>
      </c>
      <c r="C92" s="42">
        <v>13</v>
      </c>
      <c r="D92" s="53" t="s">
        <v>183</v>
      </c>
      <c r="E92" s="54" t="s">
        <v>78</v>
      </c>
      <c r="F92" s="103">
        <v>50000</v>
      </c>
    </row>
    <row r="93" spans="1:6" ht="23.25" customHeight="1">
      <c r="A93" s="82" t="s">
        <v>88</v>
      </c>
      <c r="B93" s="56" t="s">
        <v>75</v>
      </c>
      <c r="C93" s="58">
        <v>13</v>
      </c>
      <c r="D93" s="58" t="s">
        <v>212</v>
      </c>
      <c r="E93" s="56"/>
      <c r="F93" s="102">
        <f>SUM(F94)</f>
        <v>522112</v>
      </c>
    </row>
    <row r="94" spans="1:6" ht="15.75">
      <c r="A94" s="136" t="s">
        <v>503</v>
      </c>
      <c r="B94" s="54" t="s">
        <v>75</v>
      </c>
      <c r="C94" s="42">
        <v>13</v>
      </c>
      <c r="D94" s="53" t="s">
        <v>213</v>
      </c>
      <c r="E94" s="6"/>
      <c r="F94" s="103">
        <f>SUM(F95)</f>
        <v>522112</v>
      </c>
    </row>
    <row r="95" spans="1:6" ht="15.75">
      <c r="A95" s="55" t="s">
        <v>44</v>
      </c>
      <c r="B95" s="54" t="s">
        <v>200</v>
      </c>
      <c r="C95" s="42">
        <v>13</v>
      </c>
      <c r="D95" s="53" t="s">
        <v>214</v>
      </c>
      <c r="E95" s="6"/>
      <c r="F95" s="103">
        <f>SUM(F96:F97)</f>
        <v>522112</v>
      </c>
    </row>
    <row r="96" spans="1:6" ht="15.75">
      <c r="A96" s="45" t="s">
        <v>454</v>
      </c>
      <c r="B96" s="54" t="s">
        <v>75</v>
      </c>
      <c r="C96" s="42">
        <v>13</v>
      </c>
      <c r="D96" s="53" t="s">
        <v>214</v>
      </c>
      <c r="E96" s="54" t="s">
        <v>81</v>
      </c>
      <c r="F96" s="103">
        <v>253612</v>
      </c>
    </row>
    <row r="97" spans="1:6" ht="15.75">
      <c r="A97" s="52" t="s">
        <v>83</v>
      </c>
      <c r="B97" s="54" t="s">
        <v>75</v>
      </c>
      <c r="C97" s="42">
        <v>13</v>
      </c>
      <c r="D97" s="53" t="s">
        <v>214</v>
      </c>
      <c r="E97" s="54" t="s">
        <v>82</v>
      </c>
      <c r="F97" s="103">
        <v>268500</v>
      </c>
    </row>
    <row r="98" spans="1:6" ht="15.75">
      <c r="A98" s="82" t="s">
        <v>186</v>
      </c>
      <c r="B98" s="56" t="s">
        <v>75</v>
      </c>
      <c r="C98" s="58">
        <v>13</v>
      </c>
      <c r="D98" s="58" t="s">
        <v>185</v>
      </c>
      <c r="E98" s="56"/>
      <c r="F98" s="102">
        <f>SUM(F99)</f>
        <v>833619</v>
      </c>
    </row>
    <row r="99" spans="1:6" ht="15.75">
      <c r="A99" s="75" t="s">
        <v>188</v>
      </c>
      <c r="B99" s="6" t="s">
        <v>75</v>
      </c>
      <c r="C99" s="42">
        <v>13</v>
      </c>
      <c r="D99" s="53" t="s">
        <v>187</v>
      </c>
      <c r="E99" s="6"/>
      <c r="F99" s="103">
        <f>SUM(F100)</f>
        <v>833619</v>
      </c>
    </row>
    <row r="100" spans="1:6" ht="54" customHeight="1">
      <c r="A100" s="174" t="s">
        <v>725</v>
      </c>
      <c r="B100" s="6" t="s">
        <v>75</v>
      </c>
      <c r="C100" s="42">
        <v>13</v>
      </c>
      <c r="D100" s="53" t="s">
        <v>215</v>
      </c>
      <c r="E100" s="6"/>
      <c r="F100" s="103">
        <f>SUM(F101:F102)</f>
        <v>833619</v>
      </c>
    </row>
    <row r="101" spans="1:6" ht="47.25">
      <c r="A101" s="16" t="s">
        <v>453</v>
      </c>
      <c r="B101" s="6" t="s">
        <v>75</v>
      </c>
      <c r="C101" s="42">
        <v>13</v>
      </c>
      <c r="D101" s="53" t="s">
        <v>215</v>
      </c>
      <c r="E101" s="6" t="s">
        <v>78</v>
      </c>
      <c r="F101" s="103">
        <v>727619</v>
      </c>
    </row>
    <row r="102" spans="1:6" ht="15.75">
      <c r="A102" s="45" t="s">
        <v>454</v>
      </c>
      <c r="B102" s="6" t="s">
        <v>75</v>
      </c>
      <c r="C102" s="42">
        <v>13</v>
      </c>
      <c r="D102" s="53" t="s">
        <v>215</v>
      </c>
      <c r="E102" s="6" t="s">
        <v>81</v>
      </c>
      <c r="F102" s="103">
        <v>106000</v>
      </c>
    </row>
    <row r="103" spans="1:6" ht="18" customHeight="1">
      <c r="A103" s="83" t="s">
        <v>218</v>
      </c>
      <c r="B103" s="56" t="s">
        <v>75</v>
      </c>
      <c r="C103" s="58">
        <v>13</v>
      </c>
      <c r="D103" s="58" t="s">
        <v>217</v>
      </c>
      <c r="E103" s="56"/>
      <c r="F103" s="102">
        <f>SUM(F104)</f>
        <v>8884000</v>
      </c>
    </row>
    <row r="104" spans="1:6" ht="31.5">
      <c r="A104" s="84" t="s">
        <v>221</v>
      </c>
      <c r="B104" s="6" t="s">
        <v>75</v>
      </c>
      <c r="C104" s="8">
        <v>13</v>
      </c>
      <c r="D104" s="53" t="s">
        <v>219</v>
      </c>
      <c r="E104" s="6"/>
      <c r="F104" s="103">
        <f>SUM(F105)</f>
        <v>8884000</v>
      </c>
    </row>
    <row r="105" spans="1:6" ht="24" customHeight="1">
      <c r="A105" s="76" t="s">
        <v>470</v>
      </c>
      <c r="B105" s="6" t="s">
        <v>75</v>
      </c>
      <c r="C105" s="8">
        <v>13</v>
      </c>
      <c r="D105" s="53" t="s">
        <v>220</v>
      </c>
      <c r="E105" s="6"/>
      <c r="F105" s="103">
        <f>SUM(F106:F108)</f>
        <v>8884000</v>
      </c>
    </row>
    <row r="106" spans="1:6" ht="47.25">
      <c r="A106" s="16" t="s">
        <v>453</v>
      </c>
      <c r="B106" s="6" t="s">
        <v>75</v>
      </c>
      <c r="C106" s="8">
        <v>13</v>
      </c>
      <c r="D106" s="53" t="s">
        <v>220</v>
      </c>
      <c r="E106" s="6" t="s">
        <v>78</v>
      </c>
      <c r="F106" s="103">
        <v>6078000</v>
      </c>
    </row>
    <row r="107" spans="1:6" ht="15.75">
      <c r="A107" s="45" t="s">
        <v>454</v>
      </c>
      <c r="B107" s="6" t="s">
        <v>75</v>
      </c>
      <c r="C107" s="8">
        <v>13</v>
      </c>
      <c r="D107" s="53" t="s">
        <v>220</v>
      </c>
      <c r="E107" s="6" t="s">
        <v>81</v>
      </c>
      <c r="F107" s="103">
        <v>2595000</v>
      </c>
    </row>
    <row r="108" spans="1:6" ht="15.75">
      <c r="A108" s="52" t="s">
        <v>83</v>
      </c>
      <c r="B108" s="6" t="s">
        <v>75</v>
      </c>
      <c r="C108" s="8">
        <v>13</v>
      </c>
      <c r="D108" s="53" t="s">
        <v>220</v>
      </c>
      <c r="E108" s="6" t="s">
        <v>82</v>
      </c>
      <c r="F108" s="103">
        <v>211000</v>
      </c>
    </row>
    <row r="109" spans="1:6" ht="15.75">
      <c r="A109" s="52" t="s">
        <v>671</v>
      </c>
      <c r="B109" s="56" t="s">
        <v>75</v>
      </c>
      <c r="C109" s="58">
        <v>13</v>
      </c>
      <c r="D109" s="58" t="s">
        <v>669</v>
      </c>
      <c r="E109" s="6"/>
      <c r="F109" s="102">
        <f>SUM(F110)</f>
        <v>220000</v>
      </c>
    </row>
    <row r="110" spans="1:6" ht="15.75">
      <c r="A110" s="52" t="s">
        <v>672</v>
      </c>
      <c r="B110" s="54" t="s">
        <v>75</v>
      </c>
      <c r="C110" s="8">
        <v>13</v>
      </c>
      <c r="D110" s="53" t="s">
        <v>670</v>
      </c>
      <c r="E110" s="6"/>
      <c r="F110" s="103">
        <f>SUM(F111)</f>
        <v>220000</v>
      </c>
    </row>
    <row r="111" spans="1:6" ht="15.75">
      <c r="A111" s="60" t="s">
        <v>590</v>
      </c>
      <c r="B111" s="54" t="s">
        <v>75</v>
      </c>
      <c r="C111" s="53">
        <v>13</v>
      </c>
      <c r="D111" s="157" t="s">
        <v>592</v>
      </c>
      <c r="E111" s="6"/>
      <c r="F111" s="103">
        <f>SUM(F112)</f>
        <v>220000</v>
      </c>
    </row>
    <row r="112" spans="1:6" ht="15.75">
      <c r="A112" s="52" t="s">
        <v>591</v>
      </c>
      <c r="B112" s="54" t="s">
        <v>75</v>
      </c>
      <c r="C112" s="8">
        <v>13</v>
      </c>
      <c r="D112" s="157" t="s">
        <v>592</v>
      </c>
      <c r="E112" s="54" t="s">
        <v>593</v>
      </c>
      <c r="F112" s="103">
        <v>220000</v>
      </c>
    </row>
    <row r="113" spans="1:6" ht="16.5" customHeight="1">
      <c r="A113" s="30" t="s">
        <v>385</v>
      </c>
      <c r="B113" s="32" t="s">
        <v>80</v>
      </c>
      <c r="C113" s="31"/>
      <c r="D113" s="31"/>
      <c r="E113" s="6"/>
      <c r="F113" s="102">
        <f>SUM(F114+F123)</f>
        <v>1127600</v>
      </c>
    </row>
    <row r="114" spans="1:6" ht="30" customHeight="1">
      <c r="A114" s="30" t="s">
        <v>386</v>
      </c>
      <c r="B114" s="32" t="s">
        <v>80</v>
      </c>
      <c r="C114" s="36" t="s">
        <v>96</v>
      </c>
      <c r="D114" s="31"/>
      <c r="E114" s="6"/>
      <c r="F114" s="102">
        <f>SUM(F115)</f>
        <v>1047500</v>
      </c>
    </row>
    <row r="115" spans="1:6" ht="36" customHeight="1">
      <c r="A115" s="85" t="s">
        <v>227</v>
      </c>
      <c r="B115" s="6" t="s">
        <v>80</v>
      </c>
      <c r="C115" s="12" t="s">
        <v>96</v>
      </c>
      <c r="D115" s="53" t="s">
        <v>462</v>
      </c>
      <c r="E115" s="6"/>
      <c r="F115" s="103">
        <f>SUM(F116)</f>
        <v>1047500</v>
      </c>
    </row>
    <row r="116" spans="1:6" ht="80.25" customHeight="1">
      <c r="A116" s="113" t="s">
        <v>505</v>
      </c>
      <c r="B116" s="54" t="s">
        <v>80</v>
      </c>
      <c r="C116" s="70" t="s">
        <v>96</v>
      </c>
      <c r="D116" s="53" t="s">
        <v>230</v>
      </c>
      <c r="E116" s="6"/>
      <c r="F116" s="103">
        <f>SUM(F117+F120)</f>
        <v>1047500</v>
      </c>
    </row>
    <row r="117" spans="1:6" ht="18" customHeight="1">
      <c r="A117" s="76" t="s">
        <v>470</v>
      </c>
      <c r="B117" s="6" t="s">
        <v>80</v>
      </c>
      <c r="C117" s="12" t="s">
        <v>96</v>
      </c>
      <c r="D117" s="53" t="s">
        <v>228</v>
      </c>
      <c r="E117" s="6"/>
      <c r="F117" s="103">
        <f>SUM(F118+F119)</f>
        <v>929000</v>
      </c>
    </row>
    <row r="118" spans="1:6" ht="47.25">
      <c r="A118" s="16" t="s">
        <v>453</v>
      </c>
      <c r="B118" s="6" t="s">
        <v>80</v>
      </c>
      <c r="C118" s="12" t="s">
        <v>96</v>
      </c>
      <c r="D118" s="53" t="s">
        <v>228</v>
      </c>
      <c r="E118" s="6" t="s">
        <v>78</v>
      </c>
      <c r="F118" s="103">
        <v>917000</v>
      </c>
    </row>
    <row r="119" spans="1:6" ht="15.75">
      <c r="A119" s="45" t="s">
        <v>454</v>
      </c>
      <c r="B119" s="54" t="s">
        <v>80</v>
      </c>
      <c r="C119" s="70" t="s">
        <v>96</v>
      </c>
      <c r="D119" s="53" t="s">
        <v>228</v>
      </c>
      <c r="E119" s="54" t="s">
        <v>81</v>
      </c>
      <c r="F119" s="103">
        <v>12000</v>
      </c>
    </row>
    <row r="120" spans="1:6" ht="47.25" customHeight="1">
      <c r="A120" s="55" t="s">
        <v>507</v>
      </c>
      <c r="B120" s="54" t="s">
        <v>80</v>
      </c>
      <c r="C120" s="70" t="s">
        <v>96</v>
      </c>
      <c r="D120" s="53" t="s">
        <v>509</v>
      </c>
      <c r="E120" s="6"/>
      <c r="F120" s="103">
        <f>SUM(F121)</f>
        <v>118500</v>
      </c>
    </row>
    <row r="121" spans="1:6" ht="15.75">
      <c r="A121" s="55" t="s">
        <v>86</v>
      </c>
      <c r="B121" s="54" t="s">
        <v>80</v>
      </c>
      <c r="C121" s="70" t="s">
        <v>96</v>
      </c>
      <c r="D121" s="53" t="s">
        <v>509</v>
      </c>
      <c r="E121" s="54" t="s">
        <v>375</v>
      </c>
      <c r="F121" s="103">
        <v>118500</v>
      </c>
    </row>
    <row r="122" spans="1:6" ht="20.25" customHeight="1">
      <c r="A122" s="55" t="s">
        <v>538</v>
      </c>
      <c r="B122" s="54" t="s">
        <v>80</v>
      </c>
      <c r="C122" s="70" t="s">
        <v>513</v>
      </c>
      <c r="D122" s="53"/>
      <c r="E122" s="54"/>
      <c r="F122" s="103">
        <v>80100</v>
      </c>
    </row>
    <row r="123" spans="1:6" ht="31.5" customHeight="1">
      <c r="A123" s="72" t="s">
        <v>510</v>
      </c>
      <c r="B123" s="54" t="s">
        <v>80</v>
      </c>
      <c r="C123" s="70" t="s">
        <v>513</v>
      </c>
      <c r="D123" s="53" t="s">
        <v>463</v>
      </c>
      <c r="E123" s="54"/>
      <c r="F123" s="103">
        <f>SUM(F124)</f>
        <v>80100</v>
      </c>
    </row>
    <row r="124" spans="1:6" ht="47.25">
      <c r="A124" s="55" t="s">
        <v>511</v>
      </c>
      <c r="B124" s="54" t="s">
        <v>80</v>
      </c>
      <c r="C124" s="70" t="s">
        <v>513</v>
      </c>
      <c r="D124" s="53" t="s">
        <v>56</v>
      </c>
      <c r="E124" s="54"/>
      <c r="F124" s="103">
        <f>SUM(F125)</f>
        <v>80100</v>
      </c>
    </row>
    <row r="125" spans="1:6" ht="44.25" customHeight="1">
      <c r="A125" s="55" t="s">
        <v>512</v>
      </c>
      <c r="B125" s="54" t="s">
        <v>80</v>
      </c>
      <c r="C125" s="70" t="s">
        <v>513</v>
      </c>
      <c r="D125" s="53" t="s">
        <v>514</v>
      </c>
      <c r="E125" s="54"/>
      <c r="F125" s="103">
        <f>SUM(F126)</f>
        <v>80100</v>
      </c>
    </row>
    <row r="126" spans="1:6" ht="15.75">
      <c r="A126" s="55" t="s">
        <v>86</v>
      </c>
      <c r="B126" s="54" t="s">
        <v>80</v>
      </c>
      <c r="C126" s="70" t="s">
        <v>513</v>
      </c>
      <c r="D126" s="53" t="s">
        <v>514</v>
      </c>
      <c r="E126" s="54" t="s">
        <v>375</v>
      </c>
      <c r="F126" s="103">
        <v>80100</v>
      </c>
    </row>
    <row r="127" spans="1:6" ht="20.25" customHeight="1">
      <c r="A127" s="30" t="s">
        <v>89</v>
      </c>
      <c r="B127" s="32" t="s">
        <v>85</v>
      </c>
      <c r="C127" s="70"/>
      <c r="D127" s="31"/>
      <c r="E127" s="6"/>
      <c r="F127" s="102">
        <f>SUM(F128+F135)</f>
        <v>5277535</v>
      </c>
    </row>
    <row r="128" spans="1:6" ht="18.75" customHeight="1">
      <c r="A128" s="30" t="s">
        <v>8</v>
      </c>
      <c r="B128" s="32" t="s">
        <v>85</v>
      </c>
      <c r="C128" s="36" t="s">
        <v>96</v>
      </c>
      <c r="D128" s="31"/>
      <c r="E128" s="6"/>
      <c r="F128" s="102">
        <f>SUM(F130)</f>
        <v>4013178</v>
      </c>
    </row>
    <row r="129" spans="1:6" ht="30" customHeight="1">
      <c r="A129" s="74" t="s">
        <v>232</v>
      </c>
      <c r="B129" s="56" t="s">
        <v>85</v>
      </c>
      <c r="C129" s="57" t="s">
        <v>96</v>
      </c>
      <c r="D129" s="58" t="s">
        <v>233</v>
      </c>
      <c r="E129" s="56"/>
      <c r="F129" s="102">
        <f>SUM(F130)</f>
        <v>4013178</v>
      </c>
    </row>
    <row r="130" spans="1:6" ht="46.5" customHeight="1">
      <c r="A130" s="110" t="s">
        <v>501</v>
      </c>
      <c r="B130" s="54" t="s">
        <v>85</v>
      </c>
      <c r="C130" s="70" t="s">
        <v>96</v>
      </c>
      <c r="D130" s="53" t="s">
        <v>270</v>
      </c>
      <c r="E130" s="54"/>
      <c r="F130" s="103">
        <f>SUM(F131+F133)</f>
        <v>4013178</v>
      </c>
    </row>
    <row r="131" spans="1:6" ht="20.25" customHeight="1">
      <c r="A131" s="73" t="s">
        <v>235</v>
      </c>
      <c r="B131" s="54" t="s">
        <v>85</v>
      </c>
      <c r="C131" s="70" t="s">
        <v>96</v>
      </c>
      <c r="D131" s="53" t="s">
        <v>271</v>
      </c>
      <c r="E131" s="54"/>
      <c r="F131" s="103">
        <f>SUM(F132)</f>
        <v>1973068</v>
      </c>
    </row>
    <row r="132" spans="1:6" ht="15.75">
      <c r="A132" s="55" t="s">
        <v>578</v>
      </c>
      <c r="B132" s="54" t="s">
        <v>85</v>
      </c>
      <c r="C132" s="70" t="s">
        <v>96</v>
      </c>
      <c r="D132" s="53" t="s">
        <v>271</v>
      </c>
      <c r="E132" s="54" t="s">
        <v>60</v>
      </c>
      <c r="F132" s="103">
        <v>1973068</v>
      </c>
    </row>
    <row r="133" spans="1:6" ht="31.5">
      <c r="A133" s="73" t="s">
        <v>236</v>
      </c>
      <c r="B133" s="54" t="s">
        <v>85</v>
      </c>
      <c r="C133" s="70" t="s">
        <v>96</v>
      </c>
      <c r="D133" s="53" t="s">
        <v>272</v>
      </c>
      <c r="E133" s="54"/>
      <c r="F133" s="103">
        <f>SUM(F134)</f>
        <v>2040110</v>
      </c>
    </row>
    <row r="134" spans="1:6" ht="15.75">
      <c r="A134" s="45" t="s">
        <v>454</v>
      </c>
      <c r="B134" s="54" t="s">
        <v>85</v>
      </c>
      <c r="C134" s="70" t="s">
        <v>96</v>
      </c>
      <c r="D134" s="53" t="s">
        <v>272</v>
      </c>
      <c r="E134" s="54" t="s">
        <v>81</v>
      </c>
      <c r="F134" s="103">
        <v>2040110</v>
      </c>
    </row>
    <row r="135" spans="1:6" ht="15.75">
      <c r="A135" s="87" t="s">
        <v>239</v>
      </c>
      <c r="B135" s="56" t="s">
        <v>85</v>
      </c>
      <c r="C135" s="57" t="s">
        <v>231</v>
      </c>
      <c r="D135" s="58"/>
      <c r="E135" s="56"/>
      <c r="F135" s="102">
        <f>SUM(F136+F144+F140+F148)</f>
        <v>1264357</v>
      </c>
    </row>
    <row r="136" spans="1:6" ht="29.25" customHeight="1">
      <c r="A136" s="74" t="s">
        <v>243</v>
      </c>
      <c r="B136" s="56" t="s">
        <v>85</v>
      </c>
      <c r="C136" s="57" t="s">
        <v>231</v>
      </c>
      <c r="D136" s="58" t="s">
        <v>240</v>
      </c>
      <c r="E136" s="56"/>
      <c r="F136" s="102">
        <f>SUM(F137)</f>
        <v>731000</v>
      </c>
    </row>
    <row r="137" spans="1:6" ht="49.5" customHeight="1">
      <c r="A137" s="55" t="s">
        <v>244</v>
      </c>
      <c r="B137" s="54" t="s">
        <v>85</v>
      </c>
      <c r="C137" s="70" t="s">
        <v>231</v>
      </c>
      <c r="D137" s="53" t="s">
        <v>241</v>
      </c>
      <c r="E137" s="54"/>
      <c r="F137" s="103">
        <f>SUM(F138)</f>
        <v>731000</v>
      </c>
    </row>
    <row r="138" spans="1:6" ht="16.5" customHeight="1">
      <c r="A138" s="88" t="s">
        <v>245</v>
      </c>
      <c r="B138" s="54" t="s">
        <v>85</v>
      </c>
      <c r="C138" s="70" t="s">
        <v>231</v>
      </c>
      <c r="D138" s="53" t="s">
        <v>242</v>
      </c>
      <c r="E138" s="54"/>
      <c r="F138" s="103">
        <f>SUM(F139)</f>
        <v>731000</v>
      </c>
    </row>
    <row r="139" spans="1:6" ht="19.5" customHeight="1">
      <c r="A139" s="55" t="s">
        <v>454</v>
      </c>
      <c r="B139" s="54" t="s">
        <v>85</v>
      </c>
      <c r="C139" s="70" t="s">
        <v>231</v>
      </c>
      <c r="D139" s="53" t="s">
        <v>242</v>
      </c>
      <c r="E139" s="54" t="s">
        <v>81</v>
      </c>
      <c r="F139" s="103">
        <v>731000</v>
      </c>
    </row>
    <row r="140" spans="1:6" ht="27.75" customHeight="1">
      <c r="A140" s="74" t="s">
        <v>232</v>
      </c>
      <c r="B140" s="56" t="s">
        <v>85</v>
      </c>
      <c r="C140" s="57" t="s">
        <v>231</v>
      </c>
      <c r="D140" s="90" t="s">
        <v>233</v>
      </c>
      <c r="E140" s="69"/>
      <c r="F140" s="102">
        <f>SUM(F141)</f>
        <v>202000</v>
      </c>
    </row>
    <row r="141" spans="1:6" ht="45" customHeight="1">
      <c r="A141" s="86" t="s">
        <v>234</v>
      </c>
      <c r="B141" s="54" t="s">
        <v>85</v>
      </c>
      <c r="C141" s="70" t="s">
        <v>231</v>
      </c>
      <c r="D141" s="92" t="s">
        <v>270</v>
      </c>
      <c r="E141" s="44"/>
      <c r="F141" s="103">
        <f>SUM(F142)</f>
        <v>202000</v>
      </c>
    </row>
    <row r="142" spans="1:6" ht="18.75" customHeight="1">
      <c r="A142" s="174" t="s">
        <v>727</v>
      </c>
      <c r="B142" s="54" t="s">
        <v>85</v>
      </c>
      <c r="C142" s="70" t="s">
        <v>231</v>
      </c>
      <c r="D142" s="92" t="s">
        <v>237</v>
      </c>
      <c r="E142" s="44"/>
      <c r="F142" s="103">
        <f>SUM(F143)</f>
        <v>202000</v>
      </c>
    </row>
    <row r="143" spans="1:6" ht="15.75">
      <c r="A143" s="55" t="s">
        <v>354</v>
      </c>
      <c r="B143" s="54" t="s">
        <v>85</v>
      </c>
      <c r="C143" s="70" t="s">
        <v>231</v>
      </c>
      <c r="D143" s="92" t="s">
        <v>237</v>
      </c>
      <c r="E143" s="44" t="s">
        <v>81</v>
      </c>
      <c r="F143" s="103">
        <v>202000</v>
      </c>
    </row>
    <row r="144" spans="1:6" ht="15" customHeight="1">
      <c r="A144" s="72" t="s">
        <v>251</v>
      </c>
      <c r="B144" s="56" t="s">
        <v>85</v>
      </c>
      <c r="C144" s="57" t="s">
        <v>231</v>
      </c>
      <c r="D144" s="58" t="s">
        <v>471</v>
      </c>
      <c r="E144" s="56"/>
      <c r="F144" s="102">
        <f>SUM(F145)</f>
        <v>10000</v>
      </c>
    </row>
    <row r="145" spans="1:6" ht="36.75" customHeight="1">
      <c r="A145" s="55" t="s">
        <v>252</v>
      </c>
      <c r="B145" s="54" t="s">
        <v>85</v>
      </c>
      <c r="C145" s="70" t="s">
        <v>231</v>
      </c>
      <c r="D145" s="53" t="s">
        <v>39</v>
      </c>
      <c r="E145" s="54"/>
      <c r="F145" s="103">
        <f>SUM(F146)</f>
        <v>10000</v>
      </c>
    </row>
    <row r="146" spans="1:6" ht="37.5" customHeight="1">
      <c r="A146" s="76" t="s">
        <v>253</v>
      </c>
      <c r="B146" s="54" t="s">
        <v>85</v>
      </c>
      <c r="C146" s="70" t="s">
        <v>231</v>
      </c>
      <c r="D146" s="53" t="s">
        <v>250</v>
      </c>
      <c r="E146" s="54"/>
      <c r="F146" s="103">
        <f>SUM(F147)</f>
        <v>10000</v>
      </c>
    </row>
    <row r="147" spans="1:6" ht="15.75">
      <c r="A147" s="55" t="s">
        <v>454</v>
      </c>
      <c r="B147" s="54" t="s">
        <v>85</v>
      </c>
      <c r="C147" s="70" t="s">
        <v>231</v>
      </c>
      <c r="D147" s="53" t="s">
        <v>250</v>
      </c>
      <c r="E147" s="54" t="s">
        <v>81</v>
      </c>
      <c r="F147" s="103">
        <v>10000</v>
      </c>
    </row>
    <row r="148" spans="1:6" ht="15.75">
      <c r="A148" s="55" t="s">
        <v>663</v>
      </c>
      <c r="B148" s="56" t="s">
        <v>85</v>
      </c>
      <c r="C148" s="57" t="s">
        <v>231</v>
      </c>
      <c r="D148" s="158" t="s">
        <v>185</v>
      </c>
      <c r="E148" s="54"/>
      <c r="F148" s="102">
        <f>SUM(F149)</f>
        <v>321357</v>
      </c>
    </row>
    <row r="149" spans="1:6" ht="15.75">
      <c r="A149" s="55" t="s">
        <v>664</v>
      </c>
      <c r="B149" s="54" t="s">
        <v>85</v>
      </c>
      <c r="C149" s="70" t="s">
        <v>231</v>
      </c>
      <c r="D149" s="53" t="s">
        <v>187</v>
      </c>
      <c r="E149" s="54"/>
      <c r="F149" s="103">
        <f>SUM(F150+F152)</f>
        <v>321357</v>
      </c>
    </row>
    <row r="150" spans="1:6" ht="31.5">
      <c r="A150" s="55" t="s">
        <v>666</v>
      </c>
      <c r="B150" s="54" t="s">
        <v>85</v>
      </c>
      <c r="C150" s="70" t="s">
        <v>231</v>
      </c>
      <c r="D150" s="53" t="s">
        <v>665</v>
      </c>
      <c r="E150" s="54"/>
      <c r="F150" s="103">
        <v>209470</v>
      </c>
    </row>
    <row r="151" spans="1:6" ht="15.75">
      <c r="A151" s="55" t="s">
        <v>86</v>
      </c>
      <c r="B151" s="54" t="s">
        <v>85</v>
      </c>
      <c r="C151" s="70" t="s">
        <v>231</v>
      </c>
      <c r="D151" s="53" t="s">
        <v>665</v>
      </c>
      <c r="E151" s="54" t="s">
        <v>375</v>
      </c>
      <c r="F151" s="103">
        <v>209470</v>
      </c>
    </row>
    <row r="152" spans="1:6" ht="63" customHeight="1">
      <c r="A152" s="55" t="s">
        <v>668</v>
      </c>
      <c r="B152" s="54" t="s">
        <v>85</v>
      </c>
      <c r="C152" s="70" t="s">
        <v>231</v>
      </c>
      <c r="D152" s="53" t="s">
        <v>667</v>
      </c>
      <c r="E152" s="54"/>
      <c r="F152" s="103">
        <v>111887</v>
      </c>
    </row>
    <row r="153" spans="1:6" ht="15.75">
      <c r="A153" s="55" t="s">
        <v>86</v>
      </c>
      <c r="B153" s="54" t="s">
        <v>85</v>
      </c>
      <c r="C153" s="70" t="s">
        <v>231</v>
      </c>
      <c r="D153" s="53" t="s">
        <v>667</v>
      </c>
      <c r="E153" s="54" t="s">
        <v>375</v>
      </c>
      <c r="F153" s="103">
        <v>111887</v>
      </c>
    </row>
    <row r="154" spans="1:6" ht="15.75">
      <c r="A154" s="72" t="s">
        <v>515</v>
      </c>
      <c r="B154" s="54" t="s">
        <v>516</v>
      </c>
      <c r="C154" s="70"/>
      <c r="D154" s="53"/>
      <c r="E154" s="54"/>
      <c r="F154" s="102">
        <f>SUM(F155+F170+F177)</f>
        <v>3622513</v>
      </c>
    </row>
    <row r="155" spans="1:6" ht="15.75">
      <c r="A155" s="72" t="s">
        <v>517</v>
      </c>
      <c r="B155" s="54" t="s">
        <v>516</v>
      </c>
      <c r="C155" s="70" t="s">
        <v>77</v>
      </c>
      <c r="D155" s="53"/>
      <c r="E155" s="54"/>
      <c r="F155" s="103">
        <f>SUM(F162+F156+F168)</f>
        <v>2137513</v>
      </c>
    </row>
    <row r="156" spans="1:6" ht="31.5">
      <c r="A156" s="72" t="s">
        <v>637</v>
      </c>
      <c r="B156" s="54" t="s">
        <v>516</v>
      </c>
      <c r="C156" s="70" t="s">
        <v>77</v>
      </c>
      <c r="D156" s="53" t="s">
        <v>640</v>
      </c>
      <c r="E156" s="54"/>
      <c r="F156" s="103">
        <f>SUM(F157)</f>
        <v>826986</v>
      </c>
    </row>
    <row r="157" spans="1:6" ht="33.75" customHeight="1">
      <c r="A157" s="55" t="s">
        <v>639</v>
      </c>
      <c r="B157" s="54" t="s">
        <v>516</v>
      </c>
      <c r="C157" s="70" t="s">
        <v>77</v>
      </c>
      <c r="D157" s="53" t="s">
        <v>638</v>
      </c>
      <c r="E157" s="54"/>
      <c r="F157" s="103">
        <f>SUM(F158+F160)</f>
        <v>826986</v>
      </c>
    </row>
    <row r="158" spans="1:6" ht="15.75">
      <c r="A158" s="55" t="s">
        <v>658</v>
      </c>
      <c r="B158" s="54" t="s">
        <v>516</v>
      </c>
      <c r="C158" s="70" t="s">
        <v>77</v>
      </c>
      <c r="D158" s="53" t="s">
        <v>659</v>
      </c>
      <c r="E158" s="54"/>
      <c r="F158" s="103">
        <f>SUM(F159)</f>
        <v>750000</v>
      </c>
    </row>
    <row r="159" spans="1:6" ht="15.75">
      <c r="A159" s="55" t="s">
        <v>86</v>
      </c>
      <c r="B159" s="54" t="s">
        <v>660</v>
      </c>
      <c r="C159" s="70" t="s">
        <v>77</v>
      </c>
      <c r="D159" s="53" t="s">
        <v>659</v>
      </c>
      <c r="E159" s="54" t="s">
        <v>375</v>
      </c>
      <c r="F159" s="103">
        <v>750000</v>
      </c>
    </row>
    <row r="160" spans="1:6" ht="15.75">
      <c r="A160" s="55" t="s">
        <v>641</v>
      </c>
      <c r="B160" s="54" t="s">
        <v>516</v>
      </c>
      <c r="C160" s="70" t="s">
        <v>77</v>
      </c>
      <c r="D160" s="53" t="s">
        <v>642</v>
      </c>
      <c r="E160" s="54"/>
      <c r="F160" s="103">
        <f>SUM(F161)</f>
        <v>76986</v>
      </c>
    </row>
    <row r="161" spans="1:6" ht="15.75">
      <c r="A161" s="55" t="s">
        <v>86</v>
      </c>
      <c r="B161" s="54" t="s">
        <v>516</v>
      </c>
      <c r="C161" s="70" t="s">
        <v>77</v>
      </c>
      <c r="D161" s="53" t="s">
        <v>642</v>
      </c>
      <c r="E161" s="54" t="s">
        <v>375</v>
      </c>
      <c r="F161" s="103">
        <v>76986</v>
      </c>
    </row>
    <row r="162" spans="1:6" ht="31.5">
      <c r="A162" s="55" t="s">
        <v>518</v>
      </c>
      <c r="B162" s="54" t="s">
        <v>516</v>
      </c>
      <c r="C162" s="70" t="s">
        <v>77</v>
      </c>
      <c r="D162" s="53" t="s">
        <v>519</v>
      </c>
      <c r="E162" s="54"/>
      <c r="F162" s="103">
        <f>SUM(F163)</f>
        <v>1060527</v>
      </c>
    </row>
    <row r="163" spans="1:6" ht="47.25" customHeight="1">
      <c r="A163" s="55" t="s">
        <v>520</v>
      </c>
      <c r="B163" s="54" t="s">
        <v>516</v>
      </c>
      <c r="C163" s="70" t="s">
        <v>77</v>
      </c>
      <c r="D163" s="53" t="s">
        <v>521</v>
      </c>
      <c r="E163" s="54"/>
      <c r="F163" s="103">
        <f>SUM(F164)</f>
        <v>1060527</v>
      </c>
    </row>
    <row r="164" spans="1:6" ht="48.75" customHeight="1">
      <c r="A164" s="55" t="s">
        <v>522</v>
      </c>
      <c r="B164" s="54" t="s">
        <v>516</v>
      </c>
      <c r="C164" s="70" t="s">
        <v>77</v>
      </c>
      <c r="D164" s="53" t="s">
        <v>523</v>
      </c>
      <c r="E164" s="54"/>
      <c r="F164" s="103">
        <f>SUM(F165)</f>
        <v>1060527</v>
      </c>
    </row>
    <row r="165" spans="1:6" ht="15.75">
      <c r="A165" s="55" t="s">
        <v>86</v>
      </c>
      <c r="B165" s="54" t="s">
        <v>516</v>
      </c>
      <c r="C165" s="70" t="s">
        <v>77</v>
      </c>
      <c r="D165" s="53" t="s">
        <v>523</v>
      </c>
      <c r="E165" s="54" t="s">
        <v>375</v>
      </c>
      <c r="F165" s="103">
        <v>1060527</v>
      </c>
    </row>
    <row r="166" spans="1:6" ht="15.75">
      <c r="A166" s="55" t="s">
        <v>663</v>
      </c>
      <c r="B166" s="54" t="s">
        <v>516</v>
      </c>
      <c r="C166" s="70" t="s">
        <v>77</v>
      </c>
      <c r="D166" s="53" t="s">
        <v>185</v>
      </c>
      <c r="E166" s="54"/>
      <c r="F166" s="103">
        <v>250000</v>
      </c>
    </row>
    <row r="167" spans="1:6" ht="15.75">
      <c r="A167" s="55" t="s">
        <v>664</v>
      </c>
      <c r="B167" s="54" t="s">
        <v>516</v>
      </c>
      <c r="C167" s="70" t="s">
        <v>77</v>
      </c>
      <c r="D167" s="53" t="s">
        <v>187</v>
      </c>
      <c r="E167" s="54"/>
      <c r="F167" s="103">
        <v>250000</v>
      </c>
    </row>
    <row r="168" spans="1:6" ht="31.5">
      <c r="A168" s="55" t="s">
        <v>655</v>
      </c>
      <c r="B168" s="54" t="s">
        <v>516</v>
      </c>
      <c r="C168" s="70" t="s">
        <v>77</v>
      </c>
      <c r="D168" s="53" t="s">
        <v>656</v>
      </c>
      <c r="E168" s="54"/>
      <c r="F168" s="103">
        <f>SUM(F169)</f>
        <v>250000</v>
      </c>
    </row>
    <row r="169" spans="1:6" ht="31.5">
      <c r="A169" s="55" t="s">
        <v>657</v>
      </c>
      <c r="B169" s="54" t="s">
        <v>516</v>
      </c>
      <c r="C169" s="70" t="s">
        <v>77</v>
      </c>
      <c r="D169" s="53" t="s">
        <v>656</v>
      </c>
      <c r="E169" s="54" t="s">
        <v>60</v>
      </c>
      <c r="F169" s="103">
        <v>250000</v>
      </c>
    </row>
    <row r="170" spans="1:6" ht="15.75">
      <c r="A170" s="72" t="s">
        <v>524</v>
      </c>
      <c r="B170" s="54" t="s">
        <v>516</v>
      </c>
      <c r="C170" s="70" t="s">
        <v>80</v>
      </c>
      <c r="D170" s="53"/>
      <c r="E170" s="54"/>
      <c r="F170" s="103">
        <f>SUM(F171)</f>
        <v>709900</v>
      </c>
    </row>
    <row r="171" spans="1:6" ht="15" customHeight="1">
      <c r="A171" s="55" t="s">
        <v>518</v>
      </c>
      <c r="B171" s="54" t="s">
        <v>516</v>
      </c>
      <c r="C171" s="70" t="s">
        <v>80</v>
      </c>
      <c r="D171" s="53" t="s">
        <v>519</v>
      </c>
      <c r="E171" s="54"/>
      <c r="F171" s="103">
        <f>SUM(F172)</f>
        <v>709900</v>
      </c>
    </row>
    <row r="172" spans="1:6" ht="48" customHeight="1">
      <c r="A172" s="55" t="s">
        <v>520</v>
      </c>
      <c r="B172" s="54" t="s">
        <v>516</v>
      </c>
      <c r="C172" s="70" t="s">
        <v>80</v>
      </c>
      <c r="D172" s="53" t="s">
        <v>521</v>
      </c>
      <c r="E172" s="54"/>
      <c r="F172" s="103">
        <f>SUM(F173+F175)</f>
        <v>709900</v>
      </c>
    </row>
    <row r="173" spans="1:6" ht="33.75" customHeight="1">
      <c r="A173" s="55" t="s">
        <v>539</v>
      </c>
      <c r="B173" s="54" t="s">
        <v>516</v>
      </c>
      <c r="C173" s="70" t="s">
        <v>80</v>
      </c>
      <c r="D173" s="53" t="s">
        <v>527</v>
      </c>
      <c r="E173" s="54"/>
      <c r="F173" s="103">
        <f>SUM(F174)</f>
        <v>600000</v>
      </c>
    </row>
    <row r="174" spans="1:6" ht="15.75">
      <c r="A174" s="55" t="s">
        <v>86</v>
      </c>
      <c r="B174" s="54" t="s">
        <v>516</v>
      </c>
      <c r="C174" s="70" t="s">
        <v>80</v>
      </c>
      <c r="D174" s="53" t="s">
        <v>527</v>
      </c>
      <c r="E174" s="54" t="s">
        <v>375</v>
      </c>
      <c r="F174" s="103">
        <v>600000</v>
      </c>
    </row>
    <row r="175" spans="1:6" ht="33" customHeight="1">
      <c r="A175" s="55" t="s">
        <v>540</v>
      </c>
      <c r="B175" s="54" t="s">
        <v>516</v>
      </c>
      <c r="C175" s="70" t="s">
        <v>80</v>
      </c>
      <c r="D175" s="53" t="s">
        <v>526</v>
      </c>
      <c r="E175" s="54"/>
      <c r="F175" s="103">
        <f>SUM(F176)</f>
        <v>109900</v>
      </c>
    </row>
    <row r="176" spans="1:6" ht="15.75">
      <c r="A176" s="55" t="s">
        <v>86</v>
      </c>
      <c r="B176" s="54" t="s">
        <v>516</v>
      </c>
      <c r="C176" s="70" t="s">
        <v>80</v>
      </c>
      <c r="D176" s="53" t="s">
        <v>526</v>
      </c>
      <c r="E176" s="54" t="s">
        <v>375</v>
      </c>
      <c r="F176" s="103">
        <v>109900</v>
      </c>
    </row>
    <row r="177" spans="1:6" ht="15.75">
      <c r="A177" s="72" t="s">
        <v>529</v>
      </c>
      <c r="B177" s="54" t="s">
        <v>516</v>
      </c>
      <c r="C177" s="70" t="s">
        <v>516</v>
      </c>
      <c r="D177" s="53"/>
      <c r="E177" s="54"/>
      <c r="F177" s="103">
        <f>SUM(F178)</f>
        <v>775100</v>
      </c>
    </row>
    <row r="178" spans="1:6" ht="31.5">
      <c r="A178" s="55" t="s">
        <v>518</v>
      </c>
      <c r="B178" s="54" t="s">
        <v>516</v>
      </c>
      <c r="C178" s="70" t="s">
        <v>516</v>
      </c>
      <c r="D178" s="53" t="s">
        <v>519</v>
      </c>
      <c r="E178" s="54"/>
      <c r="F178" s="103">
        <f>SUM(F179)</f>
        <v>775100</v>
      </c>
    </row>
    <row r="179" spans="1:6" ht="47.25" customHeight="1">
      <c r="A179" s="55" t="s">
        <v>520</v>
      </c>
      <c r="B179" s="54" t="s">
        <v>516</v>
      </c>
      <c r="C179" s="70" t="s">
        <v>516</v>
      </c>
      <c r="D179" s="53" t="s">
        <v>521</v>
      </c>
      <c r="E179" s="54"/>
      <c r="F179" s="103">
        <f>SUM(F180+F182+F184+F186+F188)</f>
        <v>775100</v>
      </c>
    </row>
    <row r="180" spans="1:6" ht="48" customHeight="1">
      <c r="A180" s="55" t="s">
        <v>522</v>
      </c>
      <c r="B180" s="54" t="s">
        <v>516</v>
      </c>
      <c r="C180" s="70" t="s">
        <v>516</v>
      </c>
      <c r="D180" s="53" t="s">
        <v>523</v>
      </c>
      <c r="E180" s="54"/>
      <c r="F180" s="103">
        <f>SUM(F181)</f>
        <v>419500</v>
      </c>
    </row>
    <row r="181" spans="1:6" ht="15.75">
      <c r="A181" s="55" t="s">
        <v>86</v>
      </c>
      <c r="B181" s="54" t="s">
        <v>516</v>
      </c>
      <c r="C181" s="70" t="s">
        <v>516</v>
      </c>
      <c r="D181" s="53" t="s">
        <v>523</v>
      </c>
      <c r="E181" s="54" t="s">
        <v>375</v>
      </c>
      <c r="F181" s="103">
        <v>419500</v>
      </c>
    </row>
    <row r="182" spans="1:6" ht="94.5" customHeight="1">
      <c r="A182" s="55" t="s">
        <v>531</v>
      </c>
      <c r="B182" s="54" t="s">
        <v>516</v>
      </c>
      <c r="C182" s="70" t="s">
        <v>516</v>
      </c>
      <c r="D182" s="53" t="s">
        <v>530</v>
      </c>
      <c r="E182" s="54"/>
      <c r="F182" s="103">
        <f>SUM(F183)</f>
        <v>118500</v>
      </c>
    </row>
    <row r="183" spans="1:6" ht="15.75">
      <c r="A183" s="55" t="s">
        <v>86</v>
      </c>
      <c r="B183" s="54" t="s">
        <v>660</v>
      </c>
      <c r="C183" s="70" t="s">
        <v>516</v>
      </c>
      <c r="D183" s="53" t="s">
        <v>530</v>
      </c>
      <c r="E183" s="54" t="s">
        <v>375</v>
      </c>
      <c r="F183" s="103">
        <v>118500</v>
      </c>
    </row>
    <row r="184" spans="1:6" ht="64.5" customHeight="1">
      <c r="A184" s="55" t="s">
        <v>541</v>
      </c>
      <c r="B184" s="54" t="s">
        <v>516</v>
      </c>
      <c r="C184" s="70" t="s">
        <v>516</v>
      </c>
      <c r="D184" s="53" t="s">
        <v>532</v>
      </c>
      <c r="E184" s="54"/>
      <c r="F184" s="103">
        <f>SUM(F185)</f>
        <v>71200</v>
      </c>
    </row>
    <row r="185" spans="1:6" ht="15.75">
      <c r="A185" s="55" t="s">
        <v>86</v>
      </c>
      <c r="B185" s="54" t="s">
        <v>516</v>
      </c>
      <c r="C185" s="70" t="s">
        <v>516</v>
      </c>
      <c r="D185" s="53" t="s">
        <v>532</v>
      </c>
      <c r="E185" s="54" t="s">
        <v>375</v>
      </c>
      <c r="F185" s="103">
        <v>71200</v>
      </c>
    </row>
    <row r="186" spans="1:6" ht="31.5">
      <c r="A186" s="55" t="s">
        <v>525</v>
      </c>
      <c r="B186" s="54" t="s">
        <v>516</v>
      </c>
      <c r="C186" s="70" t="s">
        <v>516</v>
      </c>
      <c r="D186" s="53" t="s">
        <v>527</v>
      </c>
      <c r="E186" s="54"/>
      <c r="F186" s="103">
        <f>SUM(F187)</f>
        <v>71200</v>
      </c>
    </row>
    <row r="187" spans="1:6" ht="15.75">
      <c r="A187" s="55" t="s">
        <v>86</v>
      </c>
      <c r="B187" s="54" t="s">
        <v>516</v>
      </c>
      <c r="C187" s="70" t="s">
        <v>516</v>
      </c>
      <c r="D187" s="53" t="s">
        <v>527</v>
      </c>
      <c r="E187" s="54" t="s">
        <v>375</v>
      </c>
      <c r="F187" s="103">
        <v>71200</v>
      </c>
    </row>
    <row r="188" spans="1:6" ht="31.5">
      <c r="A188" s="55" t="s">
        <v>528</v>
      </c>
      <c r="B188" s="54" t="s">
        <v>516</v>
      </c>
      <c r="C188" s="70" t="s">
        <v>516</v>
      </c>
      <c r="D188" s="53" t="s">
        <v>526</v>
      </c>
      <c r="E188" s="54"/>
      <c r="F188" s="103">
        <f>SUM(F189)</f>
        <v>94700</v>
      </c>
    </row>
    <row r="189" spans="1:6" ht="15.75">
      <c r="A189" s="55" t="s">
        <v>86</v>
      </c>
      <c r="B189" s="54" t="s">
        <v>516</v>
      </c>
      <c r="C189" s="70" t="s">
        <v>516</v>
      </c>
      <c r="D189" s="53" t="s">
        <v>526</v>
      </c>
      <c r="E189" s="54" t="s">
        <v>375</v>
      </c>
      <c r="F189" s="103">
        <v>94700</v>
      </c>
    </row>
    <row r="190" spans="1:6" ht="18" customHeight="1">
      <c r="A190" s="89" t="s">
        <v>90</v>
      </c>
      <c r="B190" s="69" t="s">
        <v>92</v>
      </c>
      <c r="C190" s="90"/>
      <c r="D190" s="90"/>
      <c r="E190" s="44"/>
      <c r="F190" s="102">
        <f>SUM(F191,F209,F245,F255)</f>
        <v>292562997.59000003</v>
      </c>
    </row>
    <row r="191" spans="1:6" ht="18" customHeight="1">
      <c r="A191" s="89" t="s">
        <v>91</v>
      </c>
      <c r="B191" s="69" t="s">
        <v>92</v>
      </c>
      <c r="C191" s="69" t="s">
        <v>75</v>
      </c>
      <c r="D191" s="90"/>
      <c r="E191" s="44"/>
      <c r="F191" s="102">
        <f>SUM(F192+F205)</f>
        <v>49818791.84</v>
      </c>
    </row>
    <row r="192" spans="1:6" ht="30" customHeight="1">
      <c r="A192" s="43" t="s">
        <v>315</v>
      </c>
      <c r="B192" s="44" t="s">
        <v>92</v>
      </c>
      <c r="C192" s="44" t="s">
        <v>75</v>
      </c>
      <c r="D192" s="92" t="s">
        <v>460</v>
      </c>
      <c r="E192" s="44"/>
      <c r="F192" s="103">
        <f>SUM(F193)</f>
        <v>49798791.84</v>
      </c>
    </row>
    <row r="193" spans="1:6" ht="36" customHeight="1">
      <c r="A193" s="43" t="s">
        <v>325</v>
      </c>
      <c r="B193" s="44" t="s">
        <v>92</v>
      </c>
      <c r="C193" s="44" t="s">
        <v>75</v>
      </c>
      <c r="D193" s="92" t="s">
        <v>294</v>
      </c>
      <c r="E193" s="44"/>
      <c r="F193" s="103">
        <f>SUM(F194+F199+F203+F197)</f>
        <v>49798791.84</v>
      </c>
    </row>
    <row r="194" spans="1:6" ht="80.25" customHeight="1">
      <c r="A194" s="43" t="s">
        <v>475</v>
      </c>
      <c r="B194" s="44" t="s">
        <v>92</v>
      </c>
      <c r="C194" s="44" t="s">
        <v>75</v>
      </c>
      <c r="D194" s="92" t="s">
        <v>321</v>
      </c>
      <c r="E194" s="44"/>
      <c r="F194" s="103">
        <f>SUM(F195:F196)</f>
        <v>27642570</v>
      </c>
    </row>
    <row r="195" spans="1:6" ht="47.25">
      <c r="A195" s="98" t="s">
        <v>453</v>
      </c>
      <c r="B195" s="44" t="s">
        <v>92</v>
      </c>
      <c r="C195" s="44" t="s">
        <v>75</v>
      </c>
      <c r="D195" s="92" t="s">
        <v>321</v>
      </c>
      <c r="E195" s="44" t="s">
        <v>78</v>
      </c>
      <c r="F195" s="103">
        <v>27472540</v>
      </c>
    </row>
    <row r="196" spans="1:6" ht="15.75">
      <c r="A196" s="94" t="s">
        <v>454</v>
      </c>
      <c r="B196" s="44" t="s">
        <v>92</v>
      </c>
      <c r="C196" s="44" t="s">
        <v>75</v>
      </c>
      <c r="D196" s="92" t="s">
        <v>321</v>
      </c>
      <c r="E196" s="44" t="s">
        <v>81</v>
      </c>
      <c r="F196" s="103">
        <v>170030</v>
      </c>
    </row>
    <row r="197" spans="1:6" ht="31.5">
      <c r="A197" s="98" t="s">
        <v>673</v>
      </c>
      <c r="B197" s="44" t="s">
        <v>92</v>
      </c>
      <c r="C197" s="44" t="s">
        <v>75</v>
      </c>
      <c r="D197" s="92" t="s">
        <v>674</v>
      </c>
      <c r="E197" s="44"/>
      <c r="F197" s="103">
        <f>SUM(F198)</f>
        <v>5569</v>
      </c>
    </row>
    <row r="198" spans="1:6" ht="47.25">
      <c r="A198" s="98" t="s">
        <v>453</v>
      </c>
      <c r="B198" s="44" t="s">
        <v>92</v>
      </c>
      <c r="C198" s="44" t="s">
        <v>75</v>
      </c>
      <c r="D198" s="92" t="s">
        <v>674</v>
      </c>
      <c r="E198" s="44" t="s">
        <v>78</v>
      </c>
      <c r="F198" s="103">
        <v>5569</v>
      </c>
    </row>
    <row r="199" spans="1:6" ht="22.5" customHeight="1">
      <c r="A199" s="43" t="s">
        <v>470</v>
      </c>
      <c r="B199" s="44" t="s">
        <v>92</v>
      </c>
      <c r="C199" s="44" t="s">
        <v>75</v>
      </c>
      <c r="D199" s="92" t="s">
        <v>322</v>
      </c>
      <c r="E199" s="44"/>
      <c r="F199" s="103">
        <f>SUM(F200:F202)</f>
        <v>22116110.84</v>
      </c>
    </row>
    <row r="200" spans="1:6" ht="48" customHeight="1">
      <c r="A200" s="98" t="s">
        <v>453</v>
      </c>
      <c r="B200" s="44" t="s">
        <v>92</v>
      </c>
      <c r="C200" s="44" t="s">
        <v>75</v>
      </c>
      <c r="D200" s="92" t="s">
        <v>322</v>
      </c>
      <c r="E200" s="44" t="s">
        <v>78</v>
      </c>
      <c r="F200" s="103">
        <v>9065000</v>
      </c>
    </row>
    <row r="201" spans="1:6" ht="16.5" customHeight="1">
      <c r="A201" s="94" t="s">
        <v>454</v>
      </c>
      <c r="B201" s="44" t="s">
        <v>92</v>
      </c>
      <c r="C201" s="44" t="s">
        <v>75</v>
      </c>
      <c r="D201" s="92" t="s">
        <v>322</v>
      </c>
      <c r="E201" s="44" t="s">
        <v>81</v>
      </c>
      <c r="F201" s="103">
        <v>11814703.84</v>
      </c>
    </row>
    <row r="202" spans="1:6" ht="19.5" customHeight="1">
      <c r="A202" s="43" t="s">
        <v>83</v>
      </c>
      <c r="B202" s="44" t="s">
        <v>92</v>
      </c>
      <c r="C202" s="44" t="s">
        <v>75</v>
      </c>
      <c r="D202" s="92" t="s">
        <v>322</v>
      </c>
      <c r="E202" s="44" t="s">
        <v>82</v>
      </c>
      <c r="F202" s="103">
        <v>1236407</v>
      </c>
    </row>
    <row r="203" spans="1:6" ht="36" customHeight="1">
      <c r="A203" s="43" t="s">
        <v>580</v>
      </c>
      <c r="B203" s="44" t="s">
        <v>92</v>
      </c>
      <c r="C203" s="44" t="s">
        <v>75</v>
      </c>
      <c r="D203" s="92" t="s">
        <v>323</v>
      </c>
      <c r="E203" s="44"/>
      <c r="F203" s="103">
        <f>SUM(F204)</f>
        <v>34542</v>
      </c>
    </row>
    <row r="204" spans="1:6" ht="43.5" customHeight="1">
      <c r="A204" s="98" t="s">
        <v>453</v>
      </c>
      <c r="B204" s="44" t="s">
        <v>92</v>
      </c>
      <c r="C204" s="44" t="s">
        <v>75</v>
      </c>
      <c r="D204" s="92" t="s">
        <v>324</v>
      </c>
      <c r="E204" s="44" t="s">
        <v>78</v>
      </c>
      <c r="F204" s="103">
        <v>34542</v>
      </c>
    </row>
    <row r="205" spans="1:6" ht="32.25" customHeight="1">
      <c r="A205" s="72" t="s">
        <v>246</v>
      </c>
      <c r="B205" s="56" t="s">
        <v>92</v>
      </c>
      <c r="C205" s="57" t="s">
        <v>75</v>
      </c>
      <c r="D205" s="58" t="s">
        <v>461</v>
      </c>
      <c r="E205" s="56"/>
      <c r="F205" s="102">
        <f>SUM(F206)</f>
        <v>20000</v>
      </c>
    </row>
    <row r="206" spans="1:6" ht="51" customHeight="1">
      <c r="A206" s="94" t="s">
        <v>247</v>
      </c>
      <c r="B206" s="44" t="s">
        <v>92</v>
      </c>
      <c r="C206" s="61" t="s">
        <v>75</v>
      </c>
      <c r="D206" s="92" t="s">
        <v>59</v>
      </c>
      <c r="E206" s="44"/>
      <c r="F206" s="103">
        <f>SUM(F207)</f>
        <v>20000</v>
      </c>
    </row>
    <row r="207" spans="1:6" ht="20.25" customHeight="1">
      <c r="A207" s="96" t="s">
        <v>249</v>
      </c>
      <c r="B207" s="44" t="s">
        <v>92</v>
      </c>
      <c r="C207" s="61" t="s">
        <v>75</v>
      </c>
      <c r="D207" s="92" t="s">
        <v>248</v>
      </c>
      <c r="E207" s="44"/>
      <c r="F207" s="103">
        <f>SUM(F208)</f>
        <v>20000</v>
      </c>
    </row>
    <row r="208" spans="1:6" ht="15" customHeight="1">
      <c r="A208" s="94" t="s">
        <v>454</v>
      </c>
      <c r="B208" s="44" t="s">
        <v>92</v>
      </c>
      <c r="C208" s="61" t="s">
        <v>75</v>
      </c>
      <c r="D208" s="92" t="s">
        <v>248</v>
      </c>
      <c r="E208" s="44" t="s">
        <v>81</v>
      </c>
      <c r="F208" s="103">
        <v>20000</v>
      </c>
    </row>
    <row r="209" spans="1:6" ht="18" customHeight="1">
      <c r="A209" s="89" t="s">
        <v>93</v>
      </c>
      <c r="B209" s="69" t="s">
        <v>92</v>
      </c>
      <c r="C209" s="69" t="s">
        <v>77</v>
      </c>
      <c r="D209" s="90"/>
      <c r="E209" s="44"/>
      <c r="F209" s="102">
        <f>SUM(F210)</f>
        <v>234534849.75</v>
      </c>
    </row>
    <row r="210" spans="1:6" ht="36" customHeight="1">
      <c r="A210" s="43" t="s">
        <v>315</v>
      </c>
      <c r="B210" s="44" t="s">
        <v>92</v>
      </c>
      <c r="C210" s="44" t="s">
        <v>77</v>
      </c>
      <c r="D210" s="92" t="s">
        <v>460</v>
      </c>
      <c r="E210" s="44"/>
      <c r="F210" s="103">
        <f>SUM(F211+F238)</f>
        <v>234534849.75</v>
      </c>
    </row>
    <row r="211" spans="1:6" ht="36" customHeight="1">
      <c r="A211" s="93" t="s">
        <v>326</v>
      </c>
      <c r="B211" s="69" t="s">
        <v>92</v>
      </c>
      <c r="C211" s="69" t="s">
        <v>77</v>
      </c>
      <c r="D211" s="90" t="s">
        <v>294</v>
      </c>
      <c r="E211" s="69"/>
      <c r="F211" s="102">
        <f>SUM(F212+F226+F230+F232+F220+F222+F236+F224+F234+F216+F218)</f>
        <v>219817192.75</v>
      </c>
    </row>
    <row r="212" spans="1:6" ht="84" customHeight="1">
      <c r="A212" s="43" t="s">
        <v>63</v>
      </c>
      <c r="B212" s="44" t="s">
        <v>92</v>
      </c>
      <c r="C212" s="44" t="s">
        <v>77</v>
      </c>
      <c r="D212" s="92" t="s">
        <v>327</v>
      </c>
      <c r="E212" s="44"/>
      <c r="F212" s="103">
        <f>SUM(F213:F215)</f>
        <v>176809757</v>
      </c>
    </row>
    <row r="213" spans="1:6" ht="49.5" customHeight="1">
      <c r="A213" s="98" t="s">
        <v>453</v>
      </c>
      <c r="B213" s="44" t="s">
        <v>92</v>
      </c>
      <c r="C213" s="44" t="s">
        <v>77</v>
      </c>
      <c r="D213" s="92" t="s">
        <v>327</v>
      </c>
      <c r="E213" s="44" t="s">
        <v>78</v>
      </c>
      <c r="F213" s="103">
        <v>169985646.48</v>
      </c>
    </row>
    <row r="214" spans="1:6" ht="18.75" customHeight="1">
      <c r="A214" s="94" t="s">
        <v>104</v>
      </c>
      <c r="B214" s="44" t="s">
        <v>92</v>
      </c>
      <c r="C214" s="44" t="s">
        <v>77</v>
      </c>
      <c r="D214" s="92" t="s">
        <v>564</v>
      </c>
      <c r="E214" s="44" t="s">
        <v>103</v>
      </c>
      <c r="F214" s="103">
        <v>93785.52</v>
      </c>
    </row>
    <row r="215" spans="1:6" ht="17.25" customHeight="1">
      <c r="A215" s="94" t="s">
        <v>454</v>
      </c>
      <c r="B215" s="44" t="s">
        <v>92</v>
      </c>
      <c r="C215" s="44" t="s">
        <v>77</v>
      </c>
      <c r="D215" s="92" t="s">
        <v>327</v>
      </c>
      <c r="E215" s="44" t="s">
        <v>81</v>
      </c>
      <c r="F215" s="103">
        <v>6730325</v>
      </c>
    </row>
    <row r="216" spans="1:6" ht="30" customHeight="1">
      <c r="A216" s="98" t="s">
        <v>673</v>
      </c>
      <c r="B216" s="44" t="s">
        <v>92</v>
      </c>
      <c r="C216" s="44" t="s">
        <v>77</v>
      </c>
      <c r="D216" s="92" t="s">
        <v>674</v>
      </c>
      <c r="E216" s="44"/>
      <c r="F216" s="103">
        <f>SUM(F217)</f>
        <v>228750</v>
      </c>
    </row>
    <row r="217" spans="1:6" ht="45.75" customHeight="1">
      <c r="A217" s="98" t="s">
        <v>453</v>
      </c>
      <c r="B217" s="44" t="s">
        <v>646</v>
      </c>
      <c r="C217" s="44" t="s">
        <v>77</v>
      </c>
      <c r="D217" s="92" t="s">
        <v>674</v>
      </c>
      <c r="E217" s="44" t="s">
        <v>78</v>
      </c>
      <c r="F217" s="103">
        <v>228750</v>
      </c>
    </row>
    <row r="218" spans="1:6" ht="45.75" customHeight="1">
      <c r="A218" s="98" t="s">
        <v>675</v>
      </c>
      <c r="B218" s="44" t="s">
        <v>92</v>
      </c>
      <c r="C218" s="44" t="s">
        <v>77</v>
      </c>
      <c r="D218" s="92" t="s">
        <v>676</v>
      </c>
      <c r="E218" s="44"/>
      <c r="F218" s="103">
        <f>SUM(F219)</f>
        <v>589407</v>
      </c>
    </row>
    <row r="219" spans="1:6" ht="17.25" customHeight="1">
      <c r="A219" s="98" t="s">
        <v>677</v>
      </c>
      <c r="B219" s="44" t="s">
        <v>92</v>
      </c>
      <c r="C219" s="44" t="s">
        <v>77</v>
      </c>
      <c r="D219" s="92" t="s">
        <v>676</v>
      </c>
      <c r="E219" s="44" t="s">
        <v>81</v>
      </c>
      <c r="F219" s="103">
        <v>589407</v>
      </c>
    </row>
    <row r="220" spans="1:6" s="3" customFormat="1" ht="15.75" customHeight="1">
      <c r="A220" s="98" t="s">
        <v>579</v>
      </c>
      <c r="B220" s="44" t="s">
        <v>92</v>
      </c>
      <c r="C220" s="44" t="s">
        <v>77</v>
      </c>
      <c r="D220" s="92" t="s">
        <v>328</v>
      </c>
      <c r="E220" s="44"/>
      <c r="F220" s="103">
        <f>SUM(F221)</f>
        <v>2287447</v>
      </c>
    </row>
    <row r="221" spans="1:6" s="3" customFormat="1" ht="49.5" customHeight="1">
      <c r="A221" s="98" t="s">
        <v>453</v>
      </c>
      <c r="B221" s="44" t="s">
        <v>92</v>
      </c>
      <c r="C221" s="44" t="s">
        <v>77</v>
      </c>
      <c r="D221" s="92" t="s">
        <v>328</v>
      </c>
      <c r="E221" s="44" t="s">
        <v>78</v>
      </c>
      <c r="F221" s="103">
        <v>2287447</v>
      </c>
    </row>
    <row r="222" spans="1:6" s="3" customFormat="1" ht="29.25" customHeight="1">
      <c r="A222" s="98" t="s">
        <v>594</v>
      </c>
      <c r="B222" s="44" t="s">
        <v>92</v>
      </c>
      <c r="C222" s="44" t="s">
        <v>77</v>
      </c>
      <c r="D222" s="92" t="s">
        <v>595</v>
      </c>
      <c r="E222" s="44"/>
      <c r="F222" s="103">
        <f>SUM(F223)</f>
        <v>96847</v>
      </c>
    </row>
    <row r="223" spans="1:6" s="3" customFormat="1" ht="15" customHeight="1">
      <c r="A223" s="94" t="s">
        <v>454</v>
      </c>
      <c r="B223" s="44" t="s">
        <v>92</v>
      </c>
      <c r="C223" s="44" t="s">
        <v>77</v>
      </c>
      <c r="D223" s="92" t="s">
        <v>595</v>
      </c>
      <c r="E223" s="44" t="s">
        <v>81</v>
      </c>
      <c r="F223" s="103">
        <v>96847</v>
      </c>
    </row>
    <row r="224" spans="1:6" s="3" customFormat="1" ht="46.5" customHeight="1">
      <c r="A224" s="94" t="s">
        <v>648</v>
      </c>
      <c r="B224" s="44" t="s">
        <v>92</v>
      </c>
      <c r="C224" s="44" t="s">
        <v>77</v>
      </c>
      <c r="D224" s="92" t="s">
        <v>647</v>
      </c>
      <c r="E224" s="44"/>
      <c r="F224" s="103">
        <f>SUM(F225)</f>
        <v>501140.05</v>
      </c>
    </row>
    <row r="225" spans="1:6" s="3" customFormat="1" ht="17.25" customHeight="1">
      <c r="A225" s="94" t="s">
        <v>454</v>
      </c>
      <c r="B225" s="44" t="s">
        <v>646</v>
      </c>
      <c r="C225" s="44" t="s">
        <v>77</v>
      </c>
      <c r="D225" s="92" t="s">
        <v>647</v>
      </c>
      <c r="E225" s="44" t="s">
        <v>81</v>
      </c>
      <c r="F225" s="103">
        <v>501140.05</v>
      </c>
    </row>
    <row r="226" spans="1:6" s="15" customFormat="1" ht="20.25" customHeight="1">
      <c r="A226" s="43" t="s">
        <v>470</v>
      </c>
      <c r="B226" s="44" t="s">
        <v>92</v>
      </c>
      <c r="C226" s="44" t="s">
        <v>77</v>
      </c>
      <c r="D226" s="92" t="s">
        <v>322</v>
      </c>
      <c r="E226" s="44"/>
      <c r="F226" s="103">
        <f>SUM(F229+F228+F227)</f>
        <v>33258587.7</v>
      </c>
    </row>
    <row r="227" spans="1:6" s="15" customFormat="1" ht="49.5" customHeight="1">
      <c r="A227" s="98" t="s">
        <v>453</v>
      </c>
      <c r="B227" s="44" t="s">
        <v>92</v>
      </c>
      <c r="C227" s="44" t="s">
        <v>77</v>
      </c>
      <c r="D227" s="92" t="s">
        <v>322</v>
      </c>
      <c r="E227" s="44" t="s">
        <v>78</v>
      </c>
      <c r="F227" s="103">
        <v>27250</v>
      </c>
    </row>
    <row r="228" spans="1:6" s="3" customFormat="1" ht="17.25" customHeight="1">
      <c r="A228" s="94" t="s">
        <v>454</v>
      </c>
      <c r="B228" s="44" t="s">
        <v>92</v>
      </c>
      <c r="C228" s="44" t="s">
        <v>77</v>
      </c>
      <c r="D228" s="92" t="s">
        <v>322</v>
      </c>
      <c r="E228" s="44" t="s">
        <v>81</v>
      </c>
      <c r="F228" s="103">
        <v>29416313.7</v>
      </c>
    </row>
    <row r="229" spans="1:6" s="3" customFormat="1" ht="18" customHeight="1">
      <c r="A229" s="43" t="s">
        <v>83</v>
      </c>
      <c r="B229" s="44" t="s">
        <v>92</v>
      </c>
      <c r="C229" s="44" t="s">
        <v>77</v>
      </c>
      <c r="D229" s="92" t="s">
        <v>322</v>
      </c>
      <c r="E229" s="44" t="s">
        <v>82</v>
      </c>
      <c r="F229" s="103">
        <v>3815024</v>
      </c>
    </row>
    <row r="230" spans="1:6" s="3" customFormat="1" ht="30.75" customHeight="1">
      <c r="A230" s="43" t="s">
        <v>580</v>
      </c>
      <c r="B230" s="44" t="s">
        <v>92</v>
      </c>
      <c r="C230" s="44" t="s">
        <v>77</v>
      </c>
      <c r="D230" s="92" t="s">
        <v>324</v>
      </c>
      <c r="E230" s="44"/>
      <c r="F230" s="103">
        <f>SUM(F231)</f>
        <v>1069268</v>
      </c>
    </row>
    <row r="231" spans="1:6" s="3" customFormat="1" ht="47.25" customHeight="1">
      <c r="A231" s="98" t="s">
        <v>453</v>
      </c>
      <c r="B231" s="44" t="s">
        <v>92</v>
      </c>
      <c r="C231" s="44" t="s">
        <v>77</v>
      </c>
      <c r="D231" s="92" t="s">
        <v>324</v>
      </c>
      <c r="E231" s="44" t="s">
        <v>78</v>
      </c>
      <c r="F231" s="103">
        <v>1069268</v>
      </c>
    </row>
    <row r="232" spans="1:6" s="46" customFormat="1" ht="35.25" customHeight="1">
      <c r="A232" s="94" t="s">
        <v>356</v>
      </c>
      <c r="B232" s="44" t="s">
        <v>92</v>
      </c>
      <c r="C232" s="44" t="s">
        <v>77</v>
      </c>
      <c r="D232" s="92" t="s">
        <v>355</v>
      </c>
      <c r="E232" s="44"/>
      <c r="F232" s="103">
        <f>SUM(F233)</f>
        <v>3050000</v>
      </c>
    </row>
    <row r="233" spans="1:6" s="46" customFormat="1" ht="21" customHeight="1">
      <c r="A233" s="94" t="s">
        <v>454</v>
      </c>
      <c r="B233" s="44" t="s">
        <v>92</v>
      </c>
      <c r="C233" s="44" t="s">
        <v>77</v>
      </c>
      <c r="D233" s="92" t="s">
        <v>355</v>
      </c>
      <c r="E233" s="44" t="s">
        <v>81</v>
      </c>
      <c r="F233" s="103">
        <v>3050000</v>
      </c>
    </row>
    <row r="234" spans="1:6" s="46" customFormat="1" ht="30" customHeight="1">
      <c r="A234" s="94" t="s">
        <v>649</v>
      </c>
      <c r="B234" s="44" t="s">
        <v>92</v>
      </c>
      <c r="C234" s="44" t="s">
        <v>77</v>
      </c>
      <c r="D234" s="92" t="s">
        <v>645</v>
      </c>
      <c r="E234" s="44"/>
      <c r="F234" s="103">
        <f>SUM(F235)</f>
        <v>917836</v>
      </c>
    </row>
    <row r="235" spans="1:6" s="46" customFormat="1" ht="16.5" customHeight="1">
      <c r="A235" s="94" t="s">
        <v>454</v>
      </c>
      <c r="B235" s="44" t="s">
        <v>92</v>
      </c>
      <c r="C235" s="44" t="s">
        <v>77</v>
      </c>
      <c r="D235" s="92" t="s">
        <v>645</v>
      </c>
      <c r="E235" s="44" t="s">
        <v>81</v>
      </c>
      <c r="F235" s="103">
        <v>917836</v>
      </c>
    </row>
    <row r="236" spans="1:6" s="46" customFormat="1" ht="30.75" customHeight="1">
      <c r="A236" s="98" t="s">
        <v>594</v>
      </c>
      <c r="B236" s="44" t="s">
        <v>92</v>
      </c>
      <c r="C236" s="44" t="s">
        <v>77</v>
      </c>
      <c r="D236" s="92" t="s">
        <v>596</v>
      </c>
      <c r="E236" s="44"/>
      <c r="F236" s="103">
        <f>SUM(F237)</f>
        <v>1008153</v>
      </c>
    </row>
    <row r="237" spans="1:6" s="46" customFormat="1" ht="21" customHeight="1">
      <c r="A237" s="94" t="s">
        <v>454</v>
      </c>
      <c r="B237" s="44" t="s">
        <v>92</v>
      </c>
      <c r="C237" s="44" t="s">
        <v>77</v>
      </c>
      <c r="D237" s="92" t="s">
        <v>596</v>
      </c>
      <c r="E237" s="44" t="s">
        <v>81</v>
      </c>
      <c r="F237" s="103">
        <v>1008153</v>
      </c>
    </row>
    <row r="238" spans="1:6" ht="36.75" customHeight="1">
      <c r="A238" s="93" t="s">
        <v>330</v>
      </c>
      <c r="B238" s="69" t="s">
        <v>92</v>
      </c>
      <c r="C238" s="69" t="s">
        <v>77</v>
      </c>
      <c r="D238" s="90" t="s">
        <v>329</v>
      </c>
      <c r="E238" s="69"/>
      <c r="F238" s="102">
        <f>SUM(F239+F243)</f>
        <v>14717657</v>
      </c>
    </row>
    <row r="239" spans="1:6" ht="23.25" customHeight="1">
      <c r="A239" s="43" t="s">
        <v>470</v>
      </c>
      <c r="B239" s="44" t="s">
        <v>92</v>
      </c>
      <c r="C239" s="44" t="s">
        <v>77</v>
      </c>
      <c r="D239" s="92" t="s">
        <v>353</v>
      </c>
      <c r="E239" s="44"/>
      <c r="F239" s="103">
        <f>SUM(F240:F242)</f>
        <v>14652797</v>
      </c>
    </row>
    <row r="240" spans="1:6" ht="42.75" customHeight="1">
      <c r="A240" s="98" t="s">
        <v>453</v>
      </c>
      <c r="B240" s="44" t="s">
        <v>92</v>
      </c>
      <c r="C240" s="44" t="s">
        <v>77</v>
      </c>
      <c r="D240" s="92" t="s">
        <v>353</v>
      </c>
      <c r="E240" s="44" t="s">
        <v>78</v>
      </c>
      <c r="F240" s="103">
        <v>14026000</v>
      </c>
    </row>
    <row r="241" spans="1:6" ht="16.5" customHeight="1">
      <c r="A241" s="94" t="s">
        <v>454</v>
      </c>
      <c r="B241" s="44" t="s">
        <v>92</v>
      </c>
      <c r="C241" s="44" t="s">
        <v>77</v>
      </c>
      <c r="D241" s="92" t="s">
        <v>353</v>
      </c>
      <c r="E241" s="44" t="s">
        <v>81</v>
      </c>
      <c r="F241" s="103">
        <v>538399</v>
      </c>
    </row>
    <row r="242" spans="1:6" ht="18.75" customHeight="1">
      <c r="A242" s="43" t="s">
        <v>83</v>
      </c>
      <c r="B242" s="44" t="s">
        <v>92</v>
      </c>
      <c r="C242" s="44" t="s">
        <v>77</v>
      </c>
      <c r="D242" s="92" t="s">
        <v>353</v>
      </c>
      <c r="E242" s="44" t="s">
        <v>82</v>
      </c>
      <c r="F242" s="103">
        <v>88398</v>
      </c>
    </row>
    <row r="243" spans="1:6" ht="16.5" customHeight="1">
      <c r="A243" s="98" t="s">
        <v>358</v>
      </c>
      <c r="B243" s="44" t="s">
        <v>92</v>
      </c>
      <c r="C243" s="44" t="s">
        <v>77</v>
      </c>
      <c r="D243" s="92" t="s">
        <v>357</v>
      </c>
      <c r="E243" s="44"/>
      <c r="F243" s="103">
        <f>SUM(F244)</f>
        <v>64860</v>
      </c>
    </row>
    <row r="244" spans="1:6" ht="16.5" customHeight="1">
      <c r="A244" s="94" t="s">
        <v>454</v>
      </c>
      <c r="B244" s="44" t="s">
        <v>92</v>
      </c>
      <c r="C244" s="44" t="s">
        <v>77</v>
      </c>
      <c r="D244" s="92" t="s">
        <v>357</v>
      </c>
      <c r="E244" s="44" t="s">
        <v>81</v>
      </c>
      <c r="F244" s="103">
        <v>64860</v>
      </c>
    </row>
    <row r="245" spans="1:6" ht="15.75">
      <c r="A245" s="89" t="s">
        <v>94</v>
      </c>
      <c r="B245" s="69" t="s">
        <v>92</v>
      </c>
      <c r="C245" s="69" t="s">
        <v>92</v>
      </c>
      <c r="D245" s="90"/>
      <c r="E245" s="44"/>
      <c r="F245" s="102">
        <f>SUM(F246)</f>
        <v>1627419</v>
      </c>
    </row>
    <row r="246" spans="1:6" s="3" customFormat="1" ht="33" customHeight="1">
      <c r="A246" s="101" t="s">
        <v>543</v>
      </c>
      <c r="B246" s="69" t="s">
        <v>92</v>
      </c>
      <c r="C246" s="69" t="s">
        <v>92</v>
      </c>
      <c r="D246" s="90" t="s">
        <v>487</v>
      </c>
      <c r="E246" s="69"/>
      <c r="F246" s="102">
        <f>SUM(F247+F250)</f>
        <v>1627419</v>
      </c>
    </row>
    <row r="247" spans="1:6" s="3" customFormat="1" ht="48.75" customHeight="1">
      <c r="A247" s="104" t="s">
        <v>299</v>
      </c>
      <c r="B247" s="44" t="s">
        <v>92</v>
      </c>
      <c r="C247" s="44" t="s">
        <v>92</v>
      </c>
      <c r="D247" s="92" t="s">
        <v>300</v>
      </c>
      <c r="E247" s="44"/>
      <c r="F247" s="103">
        <f>SUM(F248)</f>
        <v>80000</v>
      </c>
    </row>
    <row r="248" spans="1:6" s="3" customFormat="1" ht="15.75" customHeight="1">
      <c r="A248" s="105" t="s">
        <v>480</v>
      </c>
      <c r="B248" s="44" t="s">
        <v>92</v>
      </c>
      <c r="C248" s="44" t="s">
        <v>92</v>
      </c>
      <c r="D248" s="92" t="s">
        <v>305</v>
      </c>
      <c r="E248" s="44"/>
      <c r="F248" s="103">
        <f>SUM(F249)</f>
        <v>80000</v>
      </c>
    </row>
    <row r="249" spans="1:6" ht="15.75">
      <c r="A249" s="94" t="s">
        <v>454</v>
      </c>
      <c r="B249" s="44" t="s">
        <v>92</v>
      </c>
      <c r="C249" s="44" t="s">
        <v>92</v>
      </c>
      <c r="D249" s="92" t="s">
        <v>305</v>
      </c>
      <c r="E249" s="44" t="s">
        <v>81</v>
      </c>
      <c r="F249" s="103">
        <v>80000</v>
      </c>
    </row>
    <row r="250" spans="1:6" ht="48.75" customHeight="1">
      <c r="A250" s="106" t="s">
        <v>307</v>
      </c>
      <c r="B250" s="44" t="s">
        <v>92</v>
      </c>
      <c r="C250" s="44" t="s">
        <v>92</v>
      </c>
      <c r="D250" s="92" t="s">
        <v>306</v>
      </c>
      <c r="E250" s="44"/>
      <c r="F250" s="103">
        <f>SUM(F253+F251+F252)</f>
        <v>1547419</v>
      </c>
    </row>
    <row r="251" spans="1:6" ht="21" customHeight="1">
      <c r="A251" s="94" t="s">
        <v>586</v>
      </c>
      <c r="B251" s="44" t="s">
        <v>92</v>
      </c>
      <c r="C251" s="44" t="s">
        <v>92</v>
      </c>
      <c r="D251" s="92" t="s">
        <v>588</v>
      </c>
      <c r="E251" s="44" t="s">
        <v>81</v>
      </c>
      <c r="F251" s="103">
        <v>311569</v>
      </c>
    </row>
    <row r="252" spans="1:6" ht="15.75" customHeight="1">
      <c r="A252" s="94" t="s">
        <v>589</v>
      </c>
      <c r="B252" s="44" t="s">
        <v>92</v>
      </c>
      <c r="C252" s="44" t="s">
        <v>92</v>
      </c>
      <c r="D252" s="92" t="s">
        <v>587</v>
      </c>
      <c r="E252" s="44" t="s">
        <v>103</v>
      </c>
      <c r="F252" s="103">
        <v>379850</v>
      </c>
    </row>
    <row r="253" spans="1:6" ht="21" customHeight="1">
      <c r="A253" s="41" t="s">
        <v>309</v>
      </c>
      <c r="B253" s="44" t="s">
        <v>92</v>
      </c>
      <c r="C253" s="44" t="s">
        <v>92</v>
      </c>
      <c r="D253" s="92" t="s">
        <v>308</v>
      </c>
      <c r="E253" s="44"/>
      <c r="F253" s="103">
        <f>SUM(F254:F254)</f>
        <v>856000</v>
      </c>
    </row>
    <row r="254" spans="1:6" ht="15" customHeight="1">
      <c r="A254" s="94" t="s">
        <v>104</v>
      </c>
      <c r="B254" s="44" t="s">
        <v>92</v>
      </c>
      <c r="C254" s="44" t="s">
        <v>92</v>
      </c>
      <c r="D254" s="92" t="s">
        <v>308</v>
      </c>
      <c r="E254" s="44" t="s">
        <v>103</v>
      </c>
      <c r="F254" s="103">
        <v>856000</v>
      </c>
    </row>
    <row r="255" spans="1:6" s="15" customFormat="1" ht="20.25" customHeight="1">
      <c r="A255" s="89" t="s">
        <v>95</v>
      </c>
      <c r="B255" s="69" t="s">
        <v>92</v>
      </c>
      <c r="C255" s="69" t="s">
        <v>96</v>
      </c>
      <c r="D255" s="90"/>
      <c r="E255" s="44"/>
      <c r="F255" s="102">
        <f>SUM(F256)</f>
        <v>6581937</v>
      </c>
    </row>
    <row r="256" spans="1:6" s="3" customFormat="1" ht="32.25" customHeight="1">
      <c r="A256" s="88" t="s">
        <v>296</v>
      </c>
      <c r="B256" s="44" t="s">
        <v>92</v>
      </c>
      <c r="C256" s="44" t="s">
        <v>96</v>
      </c>
      <c r="D256" s="44" t="s">
        <v>460</v>
      </c>
      <c r="E256" s="44"/>
      <c r="F256" s="103">
        <f>SUM(F257)</f>
        <v>6581937</v>
      </c>
    </row>
    <row r="257" spans="1:6" s="3" customFormat="1" ht="63.75" customHeight="1">
      <c r="A257" s="98" t="s">
        <v>352</v>
      </c>
      <c r="B257" s="44" t="s">
        <v>92</v>
      </c>
      <c r="C257" s="44" t="s">
        <v>96</v>
      </c>
      <c r="D257" s="44" t="s">
        <v>54</v>
      </c>
      <c r="E257" s="44"/>
      <c r="F257" s="103">
        <f>SUM(F258+F260+F264)</f>
        <v>6581937</v>
      </c>
    </row>
    <row r="258" spans="1:6" s="3" customFormat="1" ht="32.25" customHeight="1">
      <c r="A258" s="43" t="s">
        <v>64</v>
      </c>
      <c r="B258" s="44" t="s">
        <v>92</v>
      </c>
      <c r="C258" s="44" t="s">
        <v>96</v>
      </c>
      <c r="D258" s="44" t="s">
        <v>317</v>
      </c>
      <c r="E258" s="44"/>
      <c r="F258" s="103">
        <f>SUM(F259)</f>
        <v>75610</v>
      </c>
    </row>
    <row r="259" spans="1:6" s="3" customFormat="1" ht="49.5" customHeight="1">
      <c r="A259" s="43" t="s">
        <v>47</v>
      </c>
      <c r="B259" s="44" t="s">
        <v>92</v>
      </c>
      <c r="C259" s="44" t="s">
        <v>96</v>
      </c>
      <c r="D259" s="44" t="s">
        <v>317</v>
      </c>
      <c r="E259" s="44" t="s">
        <v>78</v>
      </c>
      <c r="F259" s="103">
        <v>75610</v>
      </c>
    </row>
    <row r="260" spans="1:6" ht="22.5" customHeight="1">
      <c r="A260" s="43" t="s">
        <v>470</v>
      </c>
      <c r="B260" s="44" t="s">
        <v>92</v>
      </c>
      <c r="C260" s="44" t="s">
        <v>96</v>
      </c>
      <c r="D260" s="44" t="s">
        <v>316</v>
      </c>
      <c r="E260" s="44"/>
      <c r="F260" s="103">
        <f>SUM(F261:F263)</f>
        <v>6481327</v>
      </c>
    </row>
    <row r="261" spans="1:6" ht="45.75" customHeight="1">
      <c r="A261" s="98" t="s">
        <v>453</v>
      </c>
      <c r="B261" s="44" t="s">
        <v>92</v>
      </c>
      <c r="C261" s="44" t="s">
        <v>96</v>
      </c>
      <c r="D261" s="44" t="s">
        <v>316</v>
      </c>
      <c r="E261" s="44" t="s">
        <v>78</v>
      </c>
      <c r="F261" s="103">
        <v>6017400</v>
      </c>
    </row>
    <row r="262" spans="1:6" ht="15.75">
      <c r="A262" s="94" t="s">
        <v>454</v>
      </c>
      <c r="B262" s="44" t="s">
        <v>92</v>
      </c>
      <c r="C262" s="44" t="s">
        <v>96</v>
      </c>
      <c r="D262" s="44" t="s">
        <v>316</v>
      </c>
      <c r="E262" s="44" t="s">
        <v>81</v>
      </c>
      <c r="F262" s="103">
        <v>444927</v>
      </c>
    </row>
    <row r="263" spans="1:6" ht="15.75">
      <c r="A263" s="43" t="s">
        <v>83</v>
      </c>
      <c r="B263" s="44" t="s">
        <v>92</v>
      </c>
      <c r="C263" s="44" t="s">
        <v>96</v>
      </c>
      <c r="D263" s="44" t="s">
        <v>316</v>
      </c>
      <c r="E263" s="44" t="s">
        <v>82</v>
      </c>
      <c r="F263" s="103">
        <v>19000</v>
      </c>
    </row>
    <row r="264" spans="1:6" ht="15.75">
      <c r="A264" s="107" t="s">
        <v>320</v>
      </c>
      <c r="B264" s="44" t="s">
        <v>92</v>
      </c>
      <c r="C264" s="44" t="s">
        <v>96</v>
      </c>
      <c r="D264" s="44" t="s">
        <v>318</v>
      </c>
      <c r="E264" s="107"/>
      <c r="F264" s="151">
        <f>SUM(F265)</f>
        <v>25000</v>
      </c>
    </row>
    <row r="265" spans="1:6" ht="16.5" customHeight="1">
      <c r="A265" s="94" t="s">
        <v>454</v>
      </c>
      <c r="B265" s="44" t="s">
        <v>92</v>
      </c>
      <c r="C265" s="44" t="s">
        <v>96</v>
      </c>
      <c r="D265" s="44" t="s">
        <v>319</v>
      </c>
      <c r="E265" s="107">
        <v>200</v>
      </c>
      <c r="F265" s="151">
        <v>25000</v>
      </c>
    </row>
    <row r="266" spans="1:6" s="15" customFormat="1" ht="23.25" customHeight="1">
      <c r="A266" s="89" t="s">
        <v>97</v>
      </c>
      <c r="B266" s="69" t="s">
        <v>99</v>
      </c>
      <c r="C266" s="69"/>
      <c r="D266" s="90"/>
      <c r="E266" s="44"/>
      <c r="F266" s="102">
        <f>SUM(F267,F279)</f>
        <v>11418557</v>
      </c>
    </row>
    <row r="267" spans="1:6" s="15" customFormat="1" ht="20.25" customHeight="1">
      <c r="A267" s="89" t="s">
        <v>98</v>
      </c>
      <c r="B267" s="69" t="s">
        <v>99</v>
      </c>
      <c r="C267" s="69" t="s">
        <v>75</v>
      </c>
      <c r="D267" s="90"/>
      <c r="E267" s="44"/>
      <c r="F267" s="102">
        <f>SUM(F268)</f>
        <v>9862581</v>
      </c>
    </row>
    <row r="268" spans="1:6" ht="18.75" customHeight="1">
      <c r="A268" s="88" t="s">
        <v>726</v>
      </c>
      <c r="B268" s="44" t="s">
        <v>99</v>
      </c>
      <c r="C268" s="44" t="s">
        <v>75</v>
      </c>
      <c r="D268" s="92" t="s">
        <v>473</v>
      </c>
      <c r="E268" s="44"/>
      <c r="F268" s="103">
        <f>SUM(F269,F274)</f>
        <v>9862581</v>
      </c>
    </row>
    <row r="269" spans="1:6" ht="33.75" customHeight="1">
      <c r="A269" s="41" t="s">
        <v>310</v>
      </c>
      <c r="B269" s="44" t="s">
        <v>99</v>
      </c>
      <c r="C269" s="44" t="s">
        <v>75</v>
      </c>
      <c r="D269" s="44" t="s">
        <v>476</v>
      </c>
      <c r="E269" s="44"/>
      <c r="F269" s="103">
        <f>SUM(F270)</f>
        <v>4066800</v>
      </c>
    </row>
    <row r="270" spans="1:6" ht="22.5" customHeight="1">
      <c r="A270" s="43" t="s">
        <v>470</v>
      </c>
      <c r="B270" s="44" t="s">
        <v>99</v>
      </c>
      <c r="C270" s="44" t="s">
        <v>75</v>
      </c>
      <c r="D270" s="44" t="s">
        <v>495</v>
      </c>
      <c r="E270" s="44"/>
      <c r="F270" s="103">
        <f>SUM(F271:F273)</f>
        <v>4066800</v>
      </c>
    </row>
    <row r="271" spans="1:6" ht="44.25" customHeight="1">
      <c r="A271" s="98" t="s">
        <v>453</v>
      </c>
      <c r="B271" s="44" t="s">
        <v>99</v>
      </c>
      <c r="C271" s="44" t="s">
        <v>75</v>
      </c>
      <c r="D271" s="44" t="s">
        <v>495</v>
      </c>
      <c r="E271" s="44" t="s">
        <v>78</v>
      </c>
      <c r="F271" s="103">
        <v>3498158</v>
      </c>
    </row>
    <row r="272" spans="1:6" ht="15.75">
      <c r="A272" s="94" t="s">
        <v>454</v>
      </c>
      <c r="B272" s="44" t="s">
        <v>99</v>
      </c>
      <c r="C272" s="44" t="s">
        <v>75</v>
      </c>
      <c r="D272" s="44" t="s">
        <v>495</v>
      </c>
      <c r="E272" s="44" t="s">
        <v>81</v>
      </c>
      <c r="F272" s="103">
        <v>528326</v>
      </c>
    </row>
    <row r="273" spans="1:6" ht="16.5" customHeight="1">
      <c r="A273" s="43" t="s">
        <v>83</v>
      </c>
      <c r="B273" s="44" t="s">
        <v>99</v>
      </c>
      <c r="C273" s="44" t="s">
        <v>75</v>
      </c>
      <c r="D273" s="44" t="s">
        <v>495</v>
      </c>
      <c r="E273" s="44" t="s">
        <v>82</v>
      </c>
      <c r="F273" s="103">
        <v>40316</v>
      </c>
    </row>
    <row r="274" spans="1:6" ht="35.25" customHeight="1">
      <c r="A274" s="43" t="s">
        <v>311</v>
      </c>
      <c r="B274" s="44" t="s">
        <v>99</v>
      </c>
      <c r="C274" s="44" t="s">
        <v>75</v>
      </c>
      <c r="D274" s="44" t="s">
        <v>477</v>
      </c>
      <c r="E274" s="44"/>
      <c r="F274" s="103">
        <f>SUM(F275)</f>
        <v>5795781</v>
      </c>
    </row>
    <row r="275" spans="1:6" ht="18.75" customHeight="1">
      <c r="A275" s="43" t="s">
        <v>470</v>
      </c>
      <c r="B275" s="44" t="s">
        <v>99</v>
      </c>
      <c r="C275" s="44" t="s">
        <v>75</v>
      </c>
      <c r="D275" s="44" t="s">
        <v>38</v>
      </c>
      <c r="E275" s="44"/>
      <c r="F275" s="103">
        <f>SUM(F276:F278)</f>
        <v>5795781</v>
      </c>
    </row>
    <row r="276" spans="1:6" ht="47.25" customHeight="1">
      <c r="A276" s="98" t="s">
        <v>453</v>
      </c>
      <c r="B276" s="44" t="s">
        <v>99</v>
      </c>
      <c r="C276" s="44" t="s">
        <v>75</v>
      </c>
      <c r="D276" s="44" t="s">
        <v>38</v>
      </c>
      <c r="E276" s="44" t="s">
        <v>78</v>
      </c>
      <c r="F276" s="103">
        <v>3665702</v>
      </c>
    </row>
    <row r="277" spans="1:6" ht="15.75">
      <c r="A277" s="94" t="s">
        <v>454</v>
      </c>
      <c r="B277" s="44" t="s">
        <v>99</v>
      </c>
      <c r="C277" s="44" t="s">
        <v>75</v>
      </c>
      <c r="D277" s="44" t="s">
        <v>38</v>
      </c>
      <c r="E277" s="44" t="s">
        <v>81</v>
      </c>
      <c r="F277" s="103">
        <v>890898</v>
      </c>
    </row>
    <row r="278" spans="1:6" ht="18.75" customHeight="1">
      <c r="A278" s="43" t="s">
        <v>83</v>
      </c>
      <c r="B278" s="44" t="s">
        <v>99</v>
      </c>
      <c r="C278" s="44" t="s">
        <v>75</v>
      </c>
      <c r="D278" s="44" t="s">
        <v>38</v>
      </c>
      <c r="E278" s="44" t="s">
        <v>82</v>
      </c>
      <c r="F278" s="103">
        <v>1239181</v>
      </c>
    </row>
    <row r="279" spans="1:6" ht="19.5" customHeight="1">
      <c r="A279" s="89" t="s">
        <v>100</v>
      </c>
      <c r="B279" s="69" t="s">
        <v>99</v>
      </c>
      <c r="C279" s="69" t="s">
        <v>85</v>
      </c>
      <c r="D279" s="90"/>
      <c r="E279" s="44"/>
      <c r="F279" s="102">
        <f>SUM(F280)</f>
        <v>1555976</v>
      </c>
    </row>
    <row r="280" spans="1:6" ht="36.75" customHeight="1">
      <c r="A280" s="43" t="s">
        <v>312</v>
      </c>
      <c r="B280" s="44" t="s">
        <v>99</v>
      </c>
      <c r="C280" s="44" t="s">
        <v>85</v>
      </c>
      <c r="D280" s="44" t="s">
        <v>473</v>
      </c>
      <c r="E280" s="44"/>
      <c r="F280" s="103">
        <f>SUM(F281+F288)</f>
        <v>1555976</v>
      </c>
    </row>
    <row r="281" spans="1:6" ht="35.25" customHeight="1">
      <c r="A281" s="43" t="s">
        <v>313</v>
      </c>
      <c r="B281" s="44" t="s">
        <v>99</v>
      </c>
      <c r="C281" s="44" t="s">
        <v>85</v>
      </c>
      <c r="D281" s="44" t="s">
        <v>474</v>
      </c>
      <c r="E281" s="44"/>
      <c r="F281" s="103">
        <f>SUM(F282,F284,)</f>
        <v>1461276</v>
      </c>
    </row>
    <row r="282" spans="1:6" ht="33" customHeight="1">
      <c r="A282" s="43" t="s">
        <v>481</v>
      </c>
      <c r="B282" s="44" t="s">
        <v>99</v>
      </c>
      <c r="C282" s="44" t="s">
        <v>85</v>
      </c>
      <c r="D282" s="44" t="s">
        <v>314</v>
      </c>
      <c r="E282" s="44"/>
      <c r="F282" s="103">
        <f>SUM(F283)</f>
        <v>24276</v>
      </c>
    </row>
    <row r="283" spans="1:6" ht="48.75" customHeight="1">
      <c r="A283" s="98" t="s">
        <v>453</v>
      </c>
      <c r="B283" s="44" t="s">
        <v>99</v>
      </c>
      <c r="C283" s="44" t="s">
        <v>85</v>
      </c>
      <c r="D283" s="44" t="s">
        <v>314</v>
      </c>
      <c r="E283" s="44" t="s">
        <v>78</v>
      </c>
      <c r="F283" s="103">
        <v>24276</v>
      </c>
    </row>
    <row r="284" spans="1:6" ht="22.5" customHeight="1">
      <c r="A284" s="43" t="s">
        <v>470</v>
      </c>
      <c r="B284" s="44" t="s">
        <v>99</v>
      </c>
      <c r="C284" s="44" t="s">
        <v>85</v>
      </c>
      <c r="D284" s="44" t="s">
        <v>494</v>
      </c>
      <c r="E284" s="44"/>
      <c r="F284" s="103">
        <f>SUM(F285:F287)</f>
        <v>1437000</v>
      </c>
    </row>
    <row r="285" spans="1:6" ht="47.25">
      <c r="A285" s="98" t="s">
        <v>453</v>
      </c>
      <c r="B285" s="44" t="s">
        <v>99</v>
      </c>
      <c r="C285" s="44" t="s">
        <v>85</v>
      </c>
      <c r="D285" s="44" t="s">
        <v>494</v>
      </c>
      <c r="E285" s="44" t="s">
        <v>78</v>
      </c>
      <c r="F285" s="103">
        <v>1234536</v>
      </c>
    </row>
    <row r="286" spans="1:6" ht="20.25" customHeight="1">
      <c r="A286" s="94" t="s">
        <v>454</v>
      </c>
      <c r="B286" s="44" t="s">
        <v>99</v>
      </c>
      <c r="C286" s="44" t="s">
        <v>85</v>
      </c>
      <c r="D286" s="44" t="s">
        <v>494</v>
      </c>
      <c r="E286" s="44" t="s">
        <v>81</v>
      </c>
      <c r="F286" s="103">
        <v>192464</v>
      </c>
    </row>
    <row r="287" spans="1:6" ht="16.5" customHeight="1">
      <c r="A287" s="43" t="s">
        <v>83</v>
      </c>
      <c r="B287" s="44" t="s">
        <v>99</v>
      </c>
      <c r="C287" s="44" t="s">
        <v>85</v>
      </c>
      <c r="D287" s="44" t="s">
        <v>494</v>
      </c>
      <c r="E287" s="44" t="s">
        <v>82</v>
      </c>
      <c r="F287" s="103">
        <v>10000</v>
      </c>
    </row>
    <row r="288" spans="1:6" ht="33" customHeight="1">
      <c r="A288" s="43" t="s">
        <v>312</v>
      </c>
      <c r="B288" s="44" t="s">
        <v>99</v>
      </c>
      <c r="C288" s="44" t="s">
        <v>85</v>
      </c>
      <c r="D288" s="44" t="s">
        <v>473</v>
      </c>
      <c r="E288" s="44"/>
      <c r="F288" s="103">
        <f>SUM(F289)</f>
        <v>94700</v>
      </c>
    </row>
    <row r="289" spans="1:6" ht="32.25" customHeight="1">
      <c r="A289" s="41" t="s">
        <v>310</v>
      </c>
      <c r="B289" s="44" t="s">
        <v>99</v>
      </c>
      <c r="C289" s="44" t="s">
        <v>85</v>
      </c>
      <c r="D289" s="44" t="s">
        <v>476</v>
      </c>
      <c r="E289" s="44"/>
      <c r="F289" s="103">
        <f>SUM(F290)</f>
        <v>94700</v>
      </c>
    </row>
    <row r="290" spans="1:6" ht="35.25" customHeight="1">
      <c r="A290" s="43" t="s">
        <v>533</v>
      </c>
      <c r="B290" s="44" t="s">
        <v>99</v>
      </c>
      <c r="C290" s="44" t="s">
        <v>85</v>
      </c>
      <c r="D290" s="44" t="s">
        <v>534</v>
      </c>
      <c r="E290" s="44"/>
      <c r="F290" s="103">
        <f>SUM(F291)</f>
        <v>94700</v>
      </c>
    </row>
    <row r="291" spans="1:6" ht="16.5" customHeight="1">
      <c r="A291" s="43" t="s">
        <v>86</v>
      </c>
      <c r="B291" s="44" t="s">
        <v>99</v>
      </c>
      <c r="C291" s="44" t="s">
        <v>85</v>
      </c>
      <c r="D291" s="44" t="s">
        <v>534</v>
      </c>
      <c r="E291" s="44" t="s">
        <v>375</v>
      </c>
      <c r="F291" s="103">
        <v>94700</v>
      </c>
    </row>
    <row r="292" spans="1:6" ht="22.5" customHeight="1">
      <c r="A292" s="89" t="s">
        <v>101</v>
      </c>
      <c r="B292" s="90">
        <v>10</v>
      </c>
      <c r="C292" s="90"/>
      <c r="D292" s="90"/>
      <c r="E292" s="44"/>
      <c r="F292" s="102">
        <f>SUM(F293,F298,F324,)</f>
        <v>44759534</v>
      </c>
    </row>
    <row r="293" spans="1:6" ht="15.75">
      <c r="A293" s="89" t="s">
        <v>102</v>
      </c>
      <c r="B293" s="90">
        <v>10</v>
      </c>
      <c r="C293" s="69" t="s">
        <v>75</v>
      </c>
      <c r="D293" s="90"/>
      <c r="E293" s="44"/>
      <c r="F293" s="102">
        <f>SUM(F294)</f>
        <v>265200</v>
      </c>
    </row>
    <row r="294" spans="1:6" ht="32.25" customHeight="1">
      <c r="A294" s="97" t="s">
        <v>194</v>
      </c>
      <c r="B294" s="69" t="s">
        <v>48</v>
      </c>
      <c r="C294" s="90">
        <v>1</v>
      </c>
      <c r="D294" s="90" t="s">
        <v>458</v>
      </c>
      <c r="E294" s="44"/>
      <c r="F294" s="103">
        <f>SUM(F295)</f>
        <v>265200</v>
      </c>
    </row>
    <row r="295" spans="1:6" ht="51.75" customHeight="1">
      <c r="A295" s="43" t="s">
        <v>574</v>
      </c>
      <c r="B295" s="92">
        <v>10</v>
      </c>
      <c r="C295" s="44" t="s">
        <v>75</v>
      </c>
      <c r="D295" s="92" t="s">
        <v>485</v>
      </c>
      <c r="E295" s="44"/>
      <c r="F295" s="103">
        <f>SUM(F296)</f>
        <v>265200</v>
      </c>
    </row>
    <row r="296" spans="1:6" ht="18" customHeight="1">
      <c r="A296" s="43" t="s">
        <v>273</v>
      </c>
      <c r="B296" s="92">
        <v>10</v>
      </c>
      <c r="C296" s="44" t="s">
        <v>75</v>
      </c>
      <c r="D296" s="92" t="s">
        <v>275</v>
      </c>
      <c r="E296" s="44"/>
      <c r="F296" s="103">
        <f>SUM(F297)</f>
        <v>265200</v>
      </c>
    </row>
    <row r="297" spans="1:6" ht="18" customHeight="1">
      <c r="A297" s="43" t="s">
        <v>104</v>
      </c>
      <c r="B297" s="92">
        <v>10</v>
      </c>
      <c r="C297" s="44" t="s">
        <v>75</v>
      </c>
      <c r="D297" s="92" t="s">
        <v>275</v>
      </c>
      <c r="E297" s="44" t="s">
        <v>103</v>
      </c>
      <c r="F297" s="103">
        <v>265200</v>
      </c>
    </row>
    <row r="298" spans="1:6" ht="21" customHeight="1">
      <c r="A298" s="89" t="s">
        <v>105</v>
      </c>
      <c r="B298" s="90">
        <v>10</v>
      </c>
      <c r="C298" s="69" t="s">
        <v>80</v>
      </c>
      <c r="D298" s="90"/>
      <c r="E298" s="44"/>
      <c r="F298" s="102">
        <f>SUM(F319,F303,F299)</f>
        <v>29745580</v>
      </c>
    </row>
    <row r="299" spans="1:6" ht="32.25" customHeight="1">
      <c r="A299" s="74" t="s">
        <v>289</v>
      </c>
      <c r="B299" s="90">
        <v>10</v>
      </c>
      <c r="C299" s="69" t="s">
        <v>80</v>
      </c>
      <c r="D299" s="90" t="s">
        <v>473</v>
      </c>
      <c r="E299" s="69"/>
      <c r="F299" s="102">
        <f>SUM(F300)</f>
        <v>648663</v>
      </c>
    </row>
    <row r="300" spans="1:6" ht="29.25" customHeight="1">
      <c r="A300" s="98" t="s">
        <v>290</v>
      </c>
      <c r="B300" s="92">
        <v>10</v>
      </c>
      <c r="C300" s="44" t="s">
        <v>80</v>
      </c>
      <c r="D300" s="92" t="s">
        <v>474</v>
      </c>
      <c r="E300" s="44"/>
      <c r="F300" s="103">
        <f>SUM(F301)</f>
        <v>648663</v>
      </c>
    </row>
    <row r="301" spans="1:6" ht="32.25" customHeight="1">
      <c r="A301" s="43" t="s">
        <v>484</v>
      </c>
      <c r="B301" s="92">
        <v>10</v>
      </c>
      <c r="C301" s="44" t="s">
        <v>80</v>
      </c>
      <c r="D301" s="92" t="s">
        <v>288</v>
      </c>
      <c r="E301" s="44"/>
      <c r="F301" s="103">
        <f>SUM(F302)</f>
        <v>648663</v>
      </c>
    </row>
    <row r="302" spans="1:6" ht="15.75">
      <c r="A302" s="43" t="s">
        <v>104</v>
      </c>
      <c r="B302" s="92">
        <v>10</v>
      </c>
      <c r="C302" s="44" t="s">
        <v>80</v>
      </c>
      <c r="D302" s="92" t="s">
        <v>288</v>
      </c>
      <c r="E302" s="44" t="s">
        <v>103</v>
      </c>
      <c r="F302" s="103">
        <v>648663</v>
      </c>
    </row>
    <row r="303" spans="1:6" ht="32.25" customHeight="1">
      <c r="A303" s="97" t="s">
        <v>194</v>
      </c>
      <c r="B303" s="69" t="s">
        <v>48</v>
      </c>
      <c r="C303" s="44" t="s">
        <v>80</v>
      </c>
      <c r="D303" s="90" t="s">
        <v>458</v>
      </c>
      <c r="E303" s="44"/>
      <c r="F303" s="103">
        <f>SUM(F304)</f>
        <v>14616396</v>
      </c>
    </row>
    <row r="304" spans="1:6" ht="51.75" customHeight="1">
      <c r="A304" s="43" t="s">
        <v>274</v>
      </c>
      <c r="B304" s="92">
        <v>10</v>
      </c>
      <c r="C304" s="44" t="s">
        <v>80</v>
      </c>
      <c r="D304" s="92" t="s">
        <v>485</v>
      </c>
      <c r="E304" s="44"/>
      <c r="F304" s="103">
        <f>SUM(F305+F307+F310+F313+F316)</f>
        <v>14616396</v>
      </c>
    </row>
    <row r="305" spans="1:6" ht="15.75">
      <c r="A305" s="41" t="s">
        <v>483</v>
      </c>
      <c r="B305" s="92">
        <v>10</v>
      </c>
      <c r="C305" s="44" t="s">
        <v>80</v>
      </c>
      <c r="D305" s="92" t="s">
        <v>276</v>
      </c>
      <c r="E305" s="44"/>
      <c r="F305" s="103">
        <f>SUM(F306)</f>
        <v>4296908</v>
      </c>
    </row>
    <row r="306" spans="1:6" ht="18.75" customHeight="1">
      <c r="A306" s="43" t="s">
        <v>104</v>
      </c>
      <c r="B306" s="92">
        <v>10</v>
      </c>
      <c r="C306" s="44" t="s">
        <v>80</v>
      </c>
      <c r="D306" s="92" t="s">
        <v>276</v>
      </c>
      <c r="E306" s="44" t="s">
        <v>103</v>
      </c>
      <c r="F306" s="103">
        <v>4296908</v>
      </c>
    </row>
    <row r="307" spans="1:6" ht="33" customHeight="1">
      <c r="A307" s="98" t="s">
        <v>277</v>
      </c>
      <c r="B307" s="92">
        <v>10</v>
      </c>
      <c r="C307" s="44" t="s">
        <v>80</v>
      </c>
      <c r="D307" s="92" t="s">
        <v>283</v>
      </c>
      <c r="E307" s="44"/>
      <c r="F307" s="103">
        <f>SUM(F309+F308)</f>
        <v>284621</v>
      </c>
    </row>
    <row r="308" spans="1:6" ht="18.75" customHeight="1">
      <c r="A308" s="43" t="s">
        <v>454</v>
      </c>
      <c r="B308" s="92">
        <v>10</v>
      </c>
      <c r="C308" s="44" t="s">
        <v>80</v>
      </c>
      <c r="D308" s="92" t="s">
        <v>283</v>
      </c>
      <c r="E308" s="44" t="s">
        <v>81</v>
      </c>
      <c r="F308" s="103">
        <v>7200</v>
      </c>
    </row>
    <row r="309" spans="1:6" ht="15.75" customHeight="1">
      <c r="A309" s="43" t="s">
        <v>104</v>
      </c>
      <c r="B309" s="92">
        <v>10</v>
      </c>
      <c r="C309" s="44" t="s">
        <v>80</v>
      </c>
      <c r="D309" s="92" t="s">
        <v>283</v>
      </c>
      <c r="E309" s="44" t="s">
        <v>103</v>
      </c>
      <c r="F309" s="103">
        <v>277421</v>
      </c>
    </row>
    <row r="310" spans="1:6" ht="33.75" customHeight="1">
      <c r="A310" s="41" t="s">
        <v>281</v>
      </c>
      <c r="B310" s="92">
        <v>10</v>
      </c>
      <c r="C310" s="44" t="s">
        <v>80</v>
      </c>
      <c r="D310" s="92" t="s">
        <v>284</v>
      </c>
      <c r="E310" s="44"/>
      <c r="F310" s="103">
        <f>SUM(F312+F311)</f>
        <v>1002897</v>
      </c>
    </row>
    <row r="311" spans="1:6" ht="16.5" customHeight="1">
      <c r="A311" s="43" t="s">
        <v>454</v>
      </c>
      <c r="B311" s="92">
        <v>10</v>
      </c>
      <c r="C311" s="44" t="s">
        <v>80</v>
      </c>
      <c r="D311" s="92" t="s">
        <v>284</v>
      </c>
      <c r="E311" s="44" t="s">
        <v>81</v>
      </c>
      <c r="F311" s="103">
        <v>15000</v>
      </c>
    </row>
    <row r="312" spans="1:6" s="2" customFormat="1" ht="16.5" customHeight="1">
      <c r="A312" s="43" t="s">
        <v>104</v>
      </c>
      <c r="B312" s="92">
        <v>10</v>
      </c>
      <c r="C312" s="44" t="s">
        <v>80</v>
      </c>
      <c r="D312" s="92" t="s">
        <v>284</v>
      </c>
      <c r="E312" s="44" t="s">
        <v>103</v>
      </c>
      <c r="F312" s="103">
        <v>987897</v>
      </c>
    </row>
    <row r="313" spans="1:6" ht="15.75" customHeight="1">
      <c r="A313" s="99" t="s">
        <v>282</v>
      </c>
      <c r="B313" s="92">
        <v>10</v>
      </c>
      <c r="C313" s="44" t="s">
        <v>80</v>
      </c>
      <c r="D313" s="92" t="s">
        <v>285</v>
      </c>
      <c r="E313" s="44"/>
      <c r="F313" s="103">
        <f>SUM(F315+F314)</f>
        <v>6551970</v>
      </c>
    </row>
    <row r="314" spans="1:6" ht="15.75" customHeight="1">
      <c r="A314" s="43" t="s">
        <v>454</v>
      </c>
      <c r="B314" s="92">
        <v>10</v>
      </c>
      <c r="C314" s="44" t="s">
        <v>80</v>
      </c>
      <c r="D314" s="92" t="s">
        <v>285</v>
      </c>
      <c r="E314" s="44" t="s">
        <v>81</v>
      </c>
      <c r="F314" s="103">
        <v>113000</v>
      </c>
    </row>
    <row r="315" spans="1:6" ht="16.5" customHeight="1">
      <c r="A315" s="43" t="s">
        <v>104</v>
      </c>
      <c r="B315" s="92">
        <v>10</v>
      </c>
      <c r="C315" s="44" t="s">
        <v>80</v>
      </c>
      <c r="D315" s="92" t="s">
        <v>285</v>
      </c>
      <c r="E315" s="44" t="s">
        <v>103</v>
      </c>
      <c r="F315" s="103">
        <v>6438970</v>
      </c>
    </row>
    <row r="316" spans="1:6" ht="17.25" customHeight="1">
      <c r="A316" s="41" t="s">
        <v>286</v>
      </c>
      <c r="B316" s="92">
        <v>10</v>
      </c>
      <c r="C316" s="44" t="s">
        <v>80</v>
      </c>
      <c r="D316" s="92" t="s">
        <v>287</v>
      </c>
      <c r="E316" s="44"/>
      <c r="F316" s="103">
        <f>SUM(F318+F317)</f>
        <v>2480000</v>
      </c>
    </row>
    <row r="317" spans="1:6" ht="17.25" customHeight="1">
      <c r="A317" s="43" t="s">
        <v>454</v>
      </c>
      <c r="B317" s="92">
        <v>10</v>
      </c>
      <c r="C317" s="44" t="s">
        <v>80</v>
      </c>
      <c r="D317" s="92" t="s">
        <v>287</v>
      </c>
      <c r="E317" s="44" t="s">
        <v>81</v>
      </c>
      <c r="F317" s="103">
        <v>50000</v>
      </c>
    </row>
    <row r="318" spans="1:6" ht="17.25" customHeight="1">
      <c r="A318" s="43" t="s">
        <v>104</v>
      </c>
      <c r="B318" s="92">
        <v>10</v>
      </c>
      <c r="C318" s="44" t="s">
        <v>80</v>
      </c>
      <c r="D318" s="92" t="s">
        <v>287</v>
      </c>
      <c r="E318" s="44" t="s">
        <v>103</v>
      </c>
      <c r="F318" s="103">
        <v>2430000</v>
      </c>
    </row>
    <row r="319" spans="1:6" ht="31.5" customHeight="1">
      <c r="A319" s="88" t="s">
        <v>296</v>
      </c>
      <c r="B319" s="92">
        <v>10</v>
      </c>
      <c r="C319" s="44" t="s">
        <v>80</v>
      </c>
      <c r="D319" s="92" t="s">
        <v>460</v>
      </c>
      <c r="E319" s="44"/>
      <c r="F319" s="103">
        <f>SUM(F320)</f>
        <v>14480521</v>
      </c>
    </row>
    <row r="320" spans="1:6" ht="66" customHeight="1">
      <c r="A320" s="98" t="s">
        <v>298</v>
      </c>
      <c r="B320" s="92">
        <v>10</v>
      </c>
      <c r="C320" s="44" t="s">
        <v>80</v>
      </c>
      <c r="D320" s="92" t="s">
        <v>54</v>
      </c>
      <c r="E320" s="44"/>
      <c r="F320" s="103">
        <f>SUM(F321)</f>
        <v>14480521</v>
      </c>
    </row>
    <row r="321" spans="1:6" ht="18.75" customHeight="1">
      <c r="A321" s="43" t="s">
        <v>496</v>
      </c>
      <c r="B321" s="92">
        <v>10</v>
      </c>
      <c r="C321" s="44" t="s">
        <v>80</v>
      </c>
      <c r="D321" s="92" t="s">
        <v>297</v>
      </c>
      <c r="E321" s="44"/>
      <c r="F321" s="103">
        <f>SUM(F323+F322)</f>
        <v>14480521</v>
      </c>
    </row>
    <row r="322" spans="1:6" ht="18.75" customHeight="1">
      <c r="A322" s="43" t="s">
        <v>454</v>
      </c>
      <c r="B322" s="92">
        <v>10</v>
      </c>
      <c r="C322" s="44" t="s">
        <v>80</v>
      </c>
      <c r="D322" s="92" t="s">
        <v>297</v>
      </c>
      <c r="E322" s="44" t="s">
        <v>81</v>
      </c>
      <c r="F322" s="103">
        <v>50000</v>
      </c>
    </row>
    <row r="323" spans="1:6" ht="18.75" customHeight="1">
      <c r="A323" s="43" t="s">
        <v>104</v>
      </c>
      <c r="B323" s="92">
        <v>10</v>
      </c>
      <c r="C323" s="44" t="s">
        <v>80</v>
      </c>
      <c r="D323" s="92" t="s">
        <v>297</v>
      </c>
      <c r="E323" s="44" t="s">
        <v>103</v>
      </c>
      <c r="F323" s="103">
        <v>14430521</v>
      </c>
    </row>
    <row r="324" spans="1:6" ht="15.75">
      <c r="A324" s="89" t="s">
        <v>106</v>
      </c>
      <c r="B324" s="90">
        <v>10</v>
      </c>
      <c r="C324" s="69" t="s">
        <v>85</v>
      </c>
      <c r="D324" s="90"/>
      <c r="E324" s="44"/>
      <c r="F324" s="102">
        <f>SUM(F325+F329)</f>
        <v>14748754</v>
      </c>
    </row>
    <row r="325" spans="1:6" s="3" customFormat="1" ht="35.25" customHeight="1">
      <c r="A325" s="97" t="s">
        <v>194</v>
      </c>
      <c r="B325" s="69" t="s">
        <v>48</v>
      </c>
      <c r="C325" s="44" t="s">
        <v>85</v>
      </c>
      <c r="D325" s="90" t="s">
        <v>458</v>
      </c>
      <c r="E325" s="44"/>
      <c r="F325" s="103">
        <f>SUM(F326)</f>
        <v>12831729</v>
      </c>
    </row>
    <row r="326" spans="1:6" ht="48.75" customHeight="1">
      <c r="A326" s="51" t="s">
        <v>542</v>
      </c>
      <c r="B326" s="92">
        <v>10</v>
      </c>
      <c r="C326" s="44" t="s">
        <v>85</v>
      </c>
      <c r="D326" s="92" t="s">
        <v>489</v>
      </c>
      <c r="E326" s="44"/>
      <c r="F326" s="103">
        <f>SUM(F327)</f>
        <v>12831729</v>
      </c>
    </row>
    <row r="327" spans="1:6" ht="36.75" customHeight="1">
      <c r="A327" s="43" t="s">
        <v>292</v>
      </c>
      <c r="B327" s="92">
        <v>10</v>
      </c>
      <c r="C327" s="44" t="s">
        <v>85</v>
      </c>
      <c r="D327" s="92" t="s">
        <v>291</v>
      </c>
      <c r="E327" s="44"/>
      <c r="F327" s="103">
        <f>SUM(F328)</f>
        <v>12831729</v>
      </c>
    </row>
    <row r="328" spans="1:6" ht="15.75" customHeight="1">
      <c r="A328" s="43" t="s">
        <v>104</v>
      </c>
      <c r="B328" s="92">
        <v>10</v>
      </c>
      <c r="C328" s="44" t="s">
        <v>85</v>
      </c>
      <c r="D328" s="92" t="s">
        <v>291</v>
      </c>
      <c r="E328" s="44" t="s">
        <v>103</v>
      </c>
      <c r="F328" s="103">
        <v>12831729</v>
      </c>
    </row>
    <row r="329" spans="1:6" ht="30.75" customHeight="1">
      <c r="A329" s="88" t="s">
        <v>296</v>
      </c>
      <c r="B329" s="44" t="s">
        <v>48</v>
      </c>
      <c r="C329" s="44" t="s">
        <v>85</v>
      </c>
      <c r="D329" s="92" t="s">
        <v>460</v>
      </c>
      <c r="E329" s="44"/>
      <c r="F329" s="103">
        <f>SUM(F330)</f>
        <v>1917025</v>
      </c>
    </row>
    <row r="330" spans="1:6" ht="31.5" customHeight="1">
      <c r="A330" s="110" t="s">
        <v>573</v>
      </c>
      <c r="B330" s="92">
        <v>10</v>
      </c>
      <c r="C330" s="44" t="s">
        <v>85</v>
      </c>
      <c r="D330" s="92" t="s">
        <v>294</v>
      </c>
      <c r="E330" s="44"/>
      <c r="F330" s="103">
        <f>SUM(F331)</f>
        <v>1917025</v>
      </c>
    </row>
    <row r="331" spans="1:6" ht="20.25" customHeight="1">
      <c r="A331" s="98" t="s">
        <v>65</v>
      </c>
      <c r="B331" s="92">
        <v>10</v>
      </c>
      <c r="C331" s="44" t="s">
        <v>85</v>
      </c>
      <c r="D331" s="92" t="s">
        <v>293</v>
      </c>
      <c r="E331" s="44"/>
      <c r="F331" s="103">
        <f>SUM(F332)</f>
        <v>1917025</v>
      </c>
    </row>
    <row r="332" spans="1:6" ht="21" customHeight="1">
      <c r="A332" s="43" t="s">
        <v>104</v>
      </c>
      <c r="B332" s="92">
        <v>10</v>
      </c>
      <c r="C332" s="44" t="s">
        <v>85</v>
      </c>
      <c r="D332" s="92" t="s">
        <v>295</v>
      </c>
      <c r="E332" s="44" t="s">
        <v>103</v>
      </c>
      <c r="F332" s="103">
        <v>1917025</v>
      </c>
    </row>
    <row r="333" spans="1:6" ht="21" customHeight="1">
      <c r="A333" s="93" t="s">
        <v>371</v>
      </c>
      <c r="B333" s="90">
        <v>11</v>
      </c>
      <c r="C333" s="69" t="s">
        <v>370</v>
      </c>
      <c r="D333" s="90"/>
      <c r="E333" s="69"/>
      <c r="F333" s="102">
        <f>SUM(F334)</f>
        <v>89000</v>
      </c>
    </row>
    <row r="334" spans="1:6" ht="16.5" customHeight="1">
      <c r="A334" s="89" t="s">
        <v>107</v>
      </c>
      <c r="B334" s="90">
        <v>11</v>
      </c>
      <c r="C334" s="69" t="s">
        <v>77</v>
      </c>
      <c r="D334" s="90"/>
      <c r="E334" s="44"/>
      <c r="F334" s="102">
        <f>SUM(F335)</f>
        <v>89000</v>
      </c>
    </row>
    <row r="335" spans="1:6" ht="50.25" customHeight="1">
      <c r="A335" s="100" t="s">
        <v>304</v>
      </c>
      <c r="B335" s="44" t="s">
        <v>108</v>
      </c>
      <c r="C335" s="44" t="s">
        <v>77</v>
      </c>
      <c r="D335" s="92" t="s">
        <v>487</v>
      </c>
      <c r="E335" s="44"/>
      <c r="F335" s="103">
        <f>SUM(F336)</f>
        <v>89000</v>
      </c>
    </row>
    <row r="336" spans="1:6" ht="50.25" customHeight="1">
      <c r="A336" s="139" t="s">
        <v>303</v>
      </c>
      <c r="B336" s="44" t="s">
        <v>108</v>
      </c>
      <c r="C336" s="44" t="s">
        <v>77</v>
      </c>
      <c r="D336" s="92" t="s">
        <v>301</v>
      </c>
      <c r="E336" s="44"/>
      <c r="F336" s="103">
        <f>SUM(F337)</f>
        <v>89000</v>
      </c>
    </row>
    <row r="337" spans="1:6" ht="51" customHeight="1">
      <c r="A337" s="43" t="s">
        <v>9</v>
      </c>
      <c r="B337" s="44" t="s">
        <v>108</v>
      </c>
      <c r="C337" s="44" t="s">
        <v>77</v>
      </c>
      <c r="D337" s="92" t="s">
        <v>302</v>
      </c>
      <c r="E337" s="44"/>
      <c r="F337" s="103">
        <f>SUM(F338)</f>
        <v>89000</v>
      </c>
    </row>
    <row r="338" spans="1:6" ht="24" customHeight="1">
      <c r="A338" s="43" t="s">
        <v>454</v>
      </c>
      <c r="B338" s="44" t="s">
        <v>108</v>
      </c>
      <c r="C338" s="44" t="s">
        <v>77</v>
      </c>
      <c r="D338" s="92" t="s">
        <v>302</v>
      </c>
      <c r="E338" s="44" t="s">
        <v>81</v>
      </c>
      <c r="F338" s="103">
        <v>89000</v>
      </c>
    </row>
    <row r="339" spans="1:6" ht="20.25" customHeight="1">
      <c r="A339" s="93" t="s">
        <v>455</v>
      </c>
      <c r="B339" s="69" t="s">
        <v>109</v>
      </c>
      <c r="C339" s="69"/>
      <c r="D339" s="69"/>
      <c r="E339" s="44"/>
      <c r="F339" s="102">
        <f>SUM(F340)</f>
        <v>636936.97</v>
      </c>
    </row>
    <row r="340" spans="1:6" ht="15.75">
      <c r="A340" s="43" t="s">
        <v>456</v>
      </c>
      <c r="B340" s="44" t="s">
        <v>109</v>
      </c>
      <c r="C340" s="44" t="s">
        <v>75</v>
      </c>
      <c r="D340" s="44"/>
      <c r="E340" s="44"/>
      <c r="F340" s="103">
        <f>SUM(F341)</f>
        <v>636936.97</v>
      </c>
    </row>
    <row r="341" spans="1:6" ht="38.25" customHeight="1">
      <c r="A341" s="41" t="s">
        <v>255</v>
      </c>
      <c r="B341" s="44" t="s">
        <v>109</v>
      </c>
      <c r="C341" s="44" t="s">
        <v>75</v>
      </c>
      <c r="D341" s="44" t="s">
        <v>467</v>
      </c>
      <c r="E341" s="44"/>
      <c r="F341" s="103">
        <f>SUM(F342)</f>
        <v>636936.97</v>
      </c>
    </row>
    <row r="342" spans="1:6" ht="31.5" customHeight="1">
      <c r="A342" s="43" t="s">
        <v>262</v>
      </c>
      <c r="B342" s="44" t="s">
        <v>109</v>
      </c>
      <c r="C342" s="44" t="s">
        <v>75</v>
      </c>
      <c r="D342" s="44" t="s">
        <v>57</v>
      </c>
      <c r="E342" s="44"/>
      <c r="F342" s="103">
        <f>SUM(F343)</f>
        <v>636936.97</v>
      </c>
    </row>
    <row r="343" spans="1:6" ht="15.75">
      <c r="A343" s="43" t="s">
        <v>261</v>
      </c>
      <c r="B343" s="44" t="s">
        <v>109</v>
      </c>
      <c r="C343" s="44" t="s">
        <v>75</v>
      </c>
      <c r="D343" s="44" t="s">
        <v>260</v>
      </c>
      <c r="E343" s="44"/>
      <c r="F343" s="103">
        <f>SUM(F344)</f>
        <v>636936.97</v>
      </c>
    </row>
    <row r="344" spans="1:6" ht="15.75">
      <c r="A344" s="94" t="s">
        <v>488</v>
      </c>
      <c r="B344" s="44" t="s">
        <v>109</v>
      </c>
      <c r="C344" s="44" t="s">
        <v>75</v>
      </c>
      <c r="D344" s="44" t="s">
        <v>260</v>
      </c>
      <c r="E344" s="44" t="s">
        <v>457</v>
      </c>
      <c r="F344" s="103">
        <v>636936.97</v>
      </c>
    </row>
    <row r="345" spans="1:6" ht="39" customHeight="1">
      <c r="A345" s="89" t="s">
        <v>110</v>
      </c>
      <c r="B345" s="90">
        <v>14</v>
      </c>
      <c r="C345" s="90"/>
      <c r="D345" s="90"/>
      <c r="E345" s="44"/>
      <c r="F345" s="102">
        <f>SUM(F346)</f>
        <v>9448494</v>
      </c>
    </row>
    <row r="346" spans="1:6" ht="36.75" customHeight="1">
      <c r="A346" s="89" t="s">
        <v>111</v>
      </c>
      <c r="B346" s="90">
        <v>14</v>
      </c>
      <c r="C346" s="69" t="s">
        <v>75</v>
      </c>
      <c r="D346" s="90"/>
      <c r="E346" s="44"/>
      <c r="F346" s="102">
        <f>SUM(F347)</f>
        <v>9448494</v>
      </c>
    </row>
    <row r="347" spans="1:6" ht="36" customHeight="1">
      <c r="A347" s="41" t="s">
        <v>255</v>
      </c>
      <c r="B347" s="92">
        <v>14</v>
      </c>
      <c r="C347" s="44" t="s">
        <v>75</v>
      </c>
      <c r="D347" s="92" t="s">
        <v>467</v>
      </c>
      <c r="E347" s="44"/>
      <c r="F347" s="103">
        <f>SUM(F348)</f>
        <v>9448494</v>
      </c>
    </row>
    <row r="348" spans="1:6" ht="48" customHeight="1">
      <c r="A348" s="41" t="s">
        <v>257</v>
      </c>
      <c r="B348" s="92">
        <v>14</v>
      </c>
      <c r="C348" s="44" t="s">
        <v>75</v>
      </c>
      <c r="D348" s="92" t="s">
        <v>256</v>
      </c>
      <c r="E348" s="44"/>
      <c r="F348" s="103">
        <f>SUM(F349)</f>
        <v>9448494</v>
      </c>
    </row>
    <row r="349" spans="1:6" ht="33.75" customHeight="1">
      <c r="A349" s="96" t="s">
        <v>258</v>
      </c>
      <c r="B349" s="92">
        <v>14</v>
      </c>
      <c r="C349" s="44" t="s">
        <v>75</v>
      </c>
      <c r="D349" s="92" t="s">
        <v>259</v>
      </c>
      <c r="E349" s="44"/>
      <c r="F349" s="103">
        <f>SUM(F350)</f>
        <v>9448494</v>
      </c>
    </row>
    <row r="350" spans="1:6" ht="21.75" customHeight="1">
      <c r="A350" s="96" t="s">
        <v>86</v>
      </c>
      <c r="B350" s="92">
        <v>14</v>
      </c>
      <c r="C350" s="44" t="s">
        <v>75</v>
      </c>
      <c r="D350" s="92" t="s">
        <v>259</v>
      </c>
      <c r="E350" s="44" t="s">
        <v>375</v>
      </c>
      <c r="F350" s="103">
        <v>9448494</v>
      </c>
    </row>
    <row r="351" spans="1:6" ht="1.5" customHeight="1">
      <c r="A351" s="41"/>
      <c r="B351" s="92"/>
      <c r="C351" s="44"/>
      <c r="D351" s="92"/>
      <c r="E351" s="44"/>
      <c r="F351" s="33"/>
    </row>
    <row r="352" spans="1:6" ht="21" customHeight="1">
      <c r="A352" s="132"/>
      <c r="B352" s="133"/>
      <c r="C352" s="134"/>
      <c r="D352" s="133"/>
      <c r="E352" s="134"/>
      <c r="F352" s="135"/>
    </row>
  </sheetData>
  <sheetProtection/>
  <mergeCells count="4">
    <mergeCell ref="A9:E9"/>
    <mergeCell ref="A10:E10"/>
    <mergeCell ref="A11:E11"/>
    <mergeCell ref="B1:F8"/>
  </mergeCells>
  <printOptions/>
  <pageMargins left="0.3937007874015748" right="0.1968503937007874" top="0.15748031496062992" bottom="0.1968503937007874" header="0.31496062992125984" footer="0.31496062992125984"/>
  <pageSetup blackAndWhite="1" fitToHeight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0"/>
  <sheetViews>
    <sheetView view="pageBreakPreview" zoomScale="75" zoomScaleNormal="84" zoomScaleSheetLayoutView="75" zoomScalePageLayoutView="84" workbookViewId="0" topLeftCell="A1">
      <selection activeCell="A20" sqref="A20"/>
    </sheetView>
  </sheetViews>
  <sheetFormatPr defaultColWidth="9.140625" defaultRowHeight="15"/>
  <cols>
    <col min="1" max="1" width="93.00390625" style="0" customWidth="1"/>
    <col min="2" max="2" width="10.00390625" style="0" customWidth="1"/>
    <col min="3" max="3" width="16.00390625" style="0" customWidth="1"/>
  </cols>
  <sheetData>
    <row r="1" spans="1:3" ht="15" customHeight="1">
      <c r="A1" s="192" t="s">
        <v>738</v>
      </c>
      <c r="B1" s="48"/>
      <c r="C1" s="48"/>
    </row>
    <row r="2" spans="1:3" ht="15">
      <c r="A2" s="193"/>
      <c r="B2" s="48"/>
      <c r="C2" s="48"/>
    </row>
    <row r="3" spans="1:3" ht="15" customHeight="1">
      <c r="A3" s="193"/>
      <c r="B3" s="48"/>
      <c r="C3" s="48"/>
    </row>
    <row r="4" spans="1:3" ht="15">
      <c r="A4" s="193"/>
      <c r="B4" s="48"/>
      <c r="C4" s="48"/>
    </row>
    <row r="5" spans="1:3" ht="6.75" customHeight="1">
      <c r="A5" s="193"/>
      <c r="B5" s="48"/>
      <c r="C5" s="48"/>
    </row>
    <row r="6" spans="1:3" ht="60" customHeight="1">
      <c r="A6" s="193"/>
      <c r="B6" s="48"/>
      <c r="C6" s="48"/>
    </row>
    <row r="7" spans="1:3" ht="18" customHeight="1">
      <c r="A7" s="189" t="s">
        <v>359</v>
      </c>
      <c r="B7" s="48"/>
      <c r="C7" s="48"/>
    </row>
    <row r="8" spans="1:3" ht="3.75" customHeight="1" hidden="1">
      <c r="A8" s="189"/>
      <c r="B8" s="48"/>
      <c r="C8" s="48"/>
    </row>
    <row r="9" spans="1:3" ht="3.75" customHeight="1">
      <c r="A9" s="189"/>
      <c r="B9" s="47"/>
      <c r="C9" s="47"/>
    </row>
    <row r="10" spans="1:3" ht="6" customHeight="1">
      <c r="A10" s="47"/>
      <c r="B10" s="47"/>
      <c r="C10" s="47"/>
    </row>
    <row r="11" spans="1:2" ht="13.5" customHeight="1">
      <c r="A11" s="190" t="s">
        <v>350</v>
      </c>
      <c r="B11" s="191"/>
    </row>
    <row r="12" ht="13.5" customHeight="1">
      <c r="B12" s="10"/>
    </row>
    <row r="13" spans="1:3" ht="32.25" customHeight="1">
      <c r="A13" s="7" t="s">
        <v>66</v>
      </c>
      <c r="B13" s="7" t="s">
        <v>69</v>
      </c>
      <c r="C13" s="35" t="s">
        <v>360</v>
      </c>
    </row>
    <row r="14" spans="1:3" ht="15.75">
      <c r="A14" s="38" t="s">
        <v>387</v>
      </c>
      <c r="B14" s="6"/>
      <c r="C14" s="50"/>
    </row>
    <row r="15" spans="1:3" ht="19.5" customHeight="1">
      <c r="A15" s="38" t="s">
        <v>490</v>
      </c>
      <c r="B15" s="32"/>
      <c r="C15" s="50">
        <f>SUM(C16+C20+C24+C28+C30+C37+C41+C43+C45+C47+C49+C51+C54+C58+C56+C35)</f>
        <v>371476238.56000006</v>
      </c>
    </row>
    <row r="16" spans="1:3" s="4" customFormat="1" ht="28.5" customHeight="1">
      <c r="A16" s="88" t="s">
        <v>289</v>
      </c>
      <c r="B16" s="31" t="s">
        <v>473</v>
      </c>
      <c r="C16" s="50">
        <f>SUM(C17:C19)</f>
        <v>12067220</v>
      </c>
    </row>
    <row r="17" spans="1:3" s="4" customFormat="1" ht="33.75" customHeight="1">
      <c r="A17" s="43" t="s">
        <v>313</v>
      </c>
      <c r="B17" s="8" t="s">
        <v>474</v>
      </c>
      <c r="C17" s="49">
        <f>SUM('прил 9'!F281+'прил 9'!F300)</f>
        <v>2109939</v>
      </c>
    </row>
    <row r="18" spans="1:3" s="4" customFormat="1" ht="39" customHeight="1">
      <c r="A18" s="41" t="s">
        <v>310</v>
      </c>
      <c r="B18" s="8" t="s">
        <v>476</v>
      </c>
      <c r="C18" s="5">
        <f>SUM('прил 9'!F269+'прил 9'!F291)</f>
        <v>4161500</v>
      </c>
    </row>
    <row r="19" spans="1:3" s="4" customFormat="1" ht="33" customHeight="1">
      <c r="A19" s="43" t="s">
        <v>311</v>
      </c>
      <c r="B19" s="8" t="s">
        <v>477</v>
      </c>
      <c r="C19" s="5">
        <f>SUM('прил 9'!F274)</f>
        <v>5795781</v>
      </c>
    </row>
    <row r="20" spans="1:3" s="4" customFormat="1" ht="36" customHeight="1">
      <c r="A20" s="59" t="s">
        <v>351</v>
      </c>
      <c r="B20" s="31" t="s">
        <v>458</v>
      </c>
      <c r="C20" s="29">
        <f>SUM(C21:C23)</f>
        <v>29926725</v>
      </c>
    </row>
    <row r="21" spans="1:3" s="4" customFormat="1" ht="45.75" customHeight="1">
      <c r="A21" s="73" t="s">
        <v>195</v>
      </c>
      <c r="B21" s="8" t="s">
        <v>482</v>
      </c>
      <c r="C21" s="5">
        <f>SUM('прил 9'!F30+'прил 9'!F82)</f>
        <v>1502400</v>
      </c>
    </row>
    <row r="22" spans="1:3" s="4" customFormat="1" ht="48.75" customHeight="1">
      <c r="A22" s="43" t="s">
        <v>274</v>
      </c>
      <c r="B22" s="8" t="s">
        <v>485</v>
      </c>
      <c r="C22" s="5">
        <f>SUM('прил 9'!F295+'прил 9'!F304)</f>
        <v>14881596</v>
      </c>
    </row>
    <row r="23" spans="1:3" s="4" customFormat="1" ht="51.75" customHeight="1">
      <c r="A23" s="51" t="s">
        <v>542</v>
      </c>
      <c r="B23" s="8" t="s">
        <v>489</v>
      </c>
      <c r="C23" s="5">
        <f>SUM('прил 9'!F34+'прил 9'!F326)</f>
        <v>13542729</v>
      </c>
    </row>
    <row r="24" spans="1:3" ht="35.25" customHeight="1">
      <c r="A24" s="93" t="s">
        <v>315</v>
      </c>
      <c r="B24" s="56" t="s">
        <v>460</v>
      </c>
      <c r="C24" s="68">
        <f>SUM(C25:C27)</f>
        <v>307313124.59000003</v>
      </c>
    </row>
    <row r="25" spans="1:3" ht="63" customHeight="1">
      <c r="A25" s="98" t="s">
        <v>352</v>
      </c>
      <c r="B25" s="54" t="s">
        <v>54</v>
      </c>
      <c r="C25" s="71">
        <f>SUM('прил 9'!F257+'прил 9'!F320)</f>
        <v>21062458</v>
      </c>
    </row>
    <row r="26" spans="1:3" ht="32.25" customHeight="1">
      <c r="A26" s="43" t="s">
        <v>325</v>
      </c>
      <c r="B26" s="54" t="s">
        <v>294</v>
      </c>
      <c r="C26" s="71">
        <f>SUM('прил 9'!F193+'прил 9'!F211+'прил 9'!F330)</f>
        <v>271533009.59000003</v>
      </c>
    </row>
    <row r="27" spans="1:3" s="4" customFormat="1" ht="33" customHeight="1">
      <c r="A27" s="43" t="s">
        <v>330</v>
      </c>
      <c r="B27" s="70" t="s">
        <v>329</v>
      </c>
      <c r="C27" s="71">
        <f>SUM('прил 9'!F238)</f>
        <v>14717657</v>
      </c>
    </row>
    <row r="28" spans="1:3" s="4" customFormat="1" ht="44.25" customHeight="1">
      <c r="A28" s="74" t="s">
        <v>243</v>
      </c>
      <c r="B28" s="57" t="s">
        <v>240</v>
      </c>
      <c r="C28" s="29">
        <f>SUM(C29)</f>
        <v>731000</v>
      </c>
    </row>
    <row r="29" spans="1:3" s="4" customFormat="1" ht="51.75" customHeight="1">
      <c r="A29" s="55" t="s">
        <v>244</v>
      </c>
      <c r="B29" s="57" t="s">
        <v>241</v>
      </c>
      <c r="C29" s="29">
        <f>SUM('прил 9'!F137)</f>
        <v>731000</v>
      </c>
    </row>
    <row r="30" spans="1:3" s="4" customFormat="1" ht="36.75" customHeight="1">
      <c r="A30" s="72" t="s">
        <v>246</v>
      </c>
      <c r="B30" s="57" t="s">
        <v>461</v>
      </c>
      <c r="C30" s="29">
        <f>SUM(C31)</f>
        <v>20000</v>
      </c>
    </row>
    <row r="31" spans="1:3" ht="33" customHeight="1">
      <c r="A31" s="94" t="s">
        <v>247</v>
      </c>
      <c r="B31" s="6" t="s">
        <v>55</v>
      </c>
      <c r="C31" s="71">
        <f>SUM('прил 9'!F206)</f>
        <v>20000</v>
      </c>
    </row>
    <row r="32" spans="1:3" ht="31.5" customHeight="1" hidden="1">
      <c r="A32" s="9"/>
      <c r="B32" s="6" t="s">
        <v>376</v>
      </c>
      <c r="C32" s="5"/>
    </row>
    <row r="33" spans="1:3" ht="15.75" customHeight="1" hidden="1">
      <c r="A33" s="9"/>
      <c r="B33" s="6" t="s">
        <v>376</v>
      </c>
      <c r="C33" s="5"/>
    </row>
    <row r="34" spans="1:3" ht="15" customHeight="1" hidden="1">
      <c r="A34" s="9"/>
      <c r="B34" s="6" t="s">
        <v>376</v>
      </c>
      <c r="C34" s="5"/>
    </row>
    <row r="35" spans="1:3" ht="36" customHeight="1">
      <c r="A35" s="72" t="s">
        <v>637</v>
      </c>
      <c r="B35" s="54" t="s">
        <v>640</v>
      </c>
      <c r="C35" s="5">
        <f>SUM(C36)</f>
        <v>826986</v>
      </c>
    </row>
    <row r="36" spans="1:3" ht="55.5" customHeight="1">
      <c r="A36" s="55" t="s">
        <v>639</v>
      </c>
      <c r="B36" s="54" t="s">
        <v>638</v>
      </c>
      <c r="C36" s="5">
        <f>SUM('прил 9'!F157)</f>
        <v>826986</v>
      </c>
    </row>
    <row r="37" spans="1:3" ht="51" customHeight="1">
      <c r="A37" s="101" t="s">
        <v>304</v>
      </c>
      <c r="B37" s="32" t="s">
        <v>487</v>
      </c>
      <c r="C37" s="29">
        <f>SUM(C38:C40)</f>
        <v>1716419</v>
      </c>
    </row>
    <row r="38" spans="1:3" ht="67.5" customHeight="1">
      <c r="A38" s="104" t="s">
        <v>299</v>
      </c>
      <c r="B38" s="54" t="s">
        <v>300</v>
      </c>
      <c r="C38" s="33">
        <v>80000</v>
      </c>
    </row>
    <row r="39" spans="1:3" ht="64.5" customHeight="1">
      <c r="A39" s="106" t="s">
        <v>303</v>
      </c>
      <c r="B39" s="54" t="s">
        <v>301</v>
      </c>
      <c r="C39" s="71">
        <f>SUM('прил 9'!F336)</f>
        <v>89000</v>
      </c>
    </row>
    <row r="40" spans="1:3" ht="50.25" customHeight="1">
      <c r="A40" s="106" t="s">
        <v>307</v>
      </c>
      <c r="B40" s="54" t="s">
        <v>306</v>
      </c>
      <c r="C40" s="71">
        <f>SUM('прил 9'!F250)</f>
        <v>1547419</v>
      </c>
    </row>
    <row r="41" spans="1:3" ht="31.5" customHeight="1">
      <c r="A41" s="79" t="s">
        <v>209</v>
      </c>
      <c r="B41" s="32" t="s">
        <v>478</v>
      </c>
      <c r="C41" s="29">
        <f>SUM(C42)</f>
        <v>168500</v>
      </c>
    </row>
    <row r="42" spans="1:3" ht="45.75" customHeight="1">
      <c r="A42" s="81" t="s">
        <v>210</v>
      </c>
      <c r="B42" s="6" t="s">
        <v>479</v>
      </c>
      <c r="C42" s="5">
        <f>SUM('прил 9'!F86)</f>
        <v>168500</v>
      </c>
    </row>
    <row r="43" spans="1:3" s="4" customFormat="1" ht="28.5" customHeight="1">
      <c r="A43" s="74" t="s">
        <v>190</v>
      </c>
      <c r="B43" s="57" t="s">
        <v>472</v>
      </c>
      <c r="C43" s="68">
        <f>SUM(C44)</f>
        <v>198528</v>
      </c>
    </row>
    <row r="44" spans="1:3" s="4" customFormat="1" ht="48" customHeight="1">
      <c r="A44" s="139" t="s">
        <v>548</v>
      </c>
      <c r="B44" s="70" t="s">
        <v>191</v>
      </c>
      <c r="C44" s="71">
        <f>SUM('прил 9'!F39)</f>
        <v>198528</v>
      </c>
    </row>
    <row r="45" spans="1:3" s="4" customFormat="1" ht="47.25" customHeight="1">
      <c r="A45" s="74" t="s">
        <v>232</v>
      </c>
      <c r="B45" s="57" t="s">
        <v>233</v>
      </c>
      <c r="C45" s="29">
        <f>SUM(C46:C46)</f>
        <v>4215178</v>
      </c>
    </row>
    <row r="46" spans="1:3" s="4" customFormat="1" ht="45.75" customHeight="1">
      <c r="A46" s="110" t="s">
        <v>549</v>
      </c>
      <c r="B46" s="70" t="s">
        <v>270</v>
      </c>
      <c r="C46" s="71">
        <f>SUM('прил 9'!F141+'прил 9'!F130)</f>
        <v>4215178</v>
      </c>
    </row>
    <row r="47" spans="1:3" s="4" customFormat="1" ht="33" customHeight="1">
      <c r="A47" s="137" t="s">
        <v>550</v>
      </c>
      <c r="B47" s="36" t="s">
        <v>463</v>
      </c>
      <c r="C47" s="29">
        <f>SUM(C48)</f>
        <v>317100</v>
      </c>
    </row>
    <row r="48" spans="1:3" s="4" customFormat="1" ht="48" customHeight="1">
      <c r="A48" s="139" t="s">
        <v>551</v>
      </c>
      <c r="B48" s="36" t="s">
        <v>56</v>
      </c>
      <c r="C48" s="29">
        <f>SUM('прил 9'!F44+'прил 9'!F123)</f>
        <v>317100</v>
      </c>
    </row>
    <row r="49" spans="1:3" s="4" customFormat="1" ht="50.25" customHeight="1">
      <c r="A49" s="137" t="s">
        <v>535</v>
      </c>
      <c r="B49" s="36" t="s">
        <v>462</v>
      </c>
      <c r="C49" s="29">
        <f>SUM(C50)</f>
        <v>1047500</v>
      </c>
    </row>
    <row r="50" spans="1:3" s="4" customFormat="1" ht="69.75" customHeight="1">
      <c r="A50" s="84" t="s">
        <v>229</v>
      </c>
      <c r="B50" s="70" t="s">
        <v>230</v>
      </c>
      <c r="C50" s="5">
        <f>SUM('прил 9'!F116)</f>
        <v>1047500</v>
      </c>
    </row>
    <row r="51" spans="1:3" s="4" customFormat="1" ht="36.75" customHeight="1">
      <c r="A51" s="89" t="s">
        <v>255</v>
      </c>
      <c r="B51" s="57" t="s">
        <v>467</v>
      </c>
      <c r="C51" s="68">
        <f>SUM(C52:C53)</f>
        <v>10085430.97</v>
      </c>
    </row>
    <row r="52" spans="1:3" ht="37.5" customHeight="1">
      <c r="A52" s="43" t="s">
        <v>262</v>
      </c>
      <c r="B52" s="54" t="s">
        <v>57</v>
      </c>
      <c r="C52" s="5">
        <f>SUM('прил 9'!F342)</f>
        <v>636936.97</v>
      </c>
    </row>
    <row r="53" spans="1:3" ht="46.5" customHeight="1">
      <c r="A53" s="41" t="s">
        <v>257</v>
      </c>
      <c r="B53" s="54" t="s">
        <v>256</v>
      </c>
      <c r="C53" s="5">
        <f>SUM('прил 9'!F348)</f>
        <v>9448494</v>
      </c>
    </row>
    <row r="54" spans="1:3" ht="17.25" customHeight="1">
      <c r="A54" s="72" t="s">
        <v>251</v>
      </c>
      <c r="B54" s="36" t="s">
        <v>471</v>
      </c>
      <c r="C54" s="68">
        <f>SUM(C55)</f>
        <v>10000</v>
      </c>
    </row>
    <row r="55" spans="1:3" ht="37.5" customHeight="1">
      <c r="A55" s="55" t="s">
        <v>252</v>
      </c>
      <c r="B55" s="70" t="s">
        <v>39</v>
      </c>
      <c r="C55" s="5">
        <f>SUM('прил 9'!F145)</f>
        <v>10000</v>
      </c>
    </row>
    <row r="56" spans="1:3" ht="37.5" customHeight="1">
      <c r="A56" s="137" t="s">
        <v>518</v>
      </c>
      <c r="B56" s="57" t="s">
        <v>519</v>
      </c>
      <c r="C56" s="91">
        <f>SUM(C57)</f>
        <v>2545527</v>
      </c>
    </row>
    <row r="57" spans="1:3" ht="52.5" customHeight="1">
      <c r="A57" s="55" t="s">
        <v>520</v>
      </c>
      <c r="B57" s="70" t="s">
        <v>536</v>
      </c>
      <c r="C57" s="33">
        <f>SUM('прил 9'!F163+'прил 9'!F172+'прил 9'!F179)</f>
        <v>2545527</v>
      </c>
    </row>
    <row r="58" spans="1:3" ht="31.5">
      <c r="A58" s="79" t="s">
        <v>177</v>
      </c>
      <c r="B58" s="36" t="s">
        <v>7</v>
      </c>
      <c r="C58" s="29">
        <f>SUM(C59:C60)</f>
        <v>287000</v>
      </c>
    </row>
    <row r="59" spans="1:3" ht="48.75" customHeight="1">
      <c r="A59" s="73" t="s">
        <v>184</v>
      </c>
      <c r="B59" s="36" t="s">
        <v>58</v>
      </c>
      <c r="C59" s="29">
        <f>'прил 9'!F90</f>
        <v>50000</v>
      </c>
    </row>
    <row r="60" spans="1:3" ht="48.75" customHeight="1">
      <c r="A60" s="73" t="s">
        <v>178</v>
      </c>
      <c r="B60" s="57" t="s">
        <v>179</v>
      </c>
      <c r="C60" s="29">
        <v>237000</v>
      </c>
    </row>
  </sheetData>
  <sheetProtection/>
  <mergeCells count="3">
    <mergeCell ref="A11:B11"/>
    <mergeCell ref="A1:A6"/>
    <mergeCell ref="A7:A9"/>
  </mergeCells>
  <printOptions/>
  <pageMargins left="0.7086614173228347" right="0.5118110236220472" top="0.5511811023622047" bottom="0.5511811023622047" header="0.31496062992125984" footer="0.31496062992125984"/>
  <pageSetup blackAndWhite="1" fitToHeight="0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4"/>
  <sheetViews>
    <sheetView view="pageBreakPreview" zoomScale="77" zoomScaleSheetLayoutView="77" zoomScalePageLayoutView="0" workbookViewId="0" topLeftCell="A1">
      <selection activeCell="B21" sqref="B21"/>
    </sheetView>
  </sheetViews>
  <sheetFormatPr defaultColWidth="9.140625" defaultRowHeight="15"/>
  <cols>
    <col min="1" max="1" width="88.8515625" style="0" customWidth="1"/>
    <col min="2" max="2" width="6.00390625" style="0" customWidth="1"/>
    <col min="3" max="3" width="3.8515625" style="0" customWidth="1"/>
    <col min="4" max="4" width="3.57421875" style="0" customWidth="1"/>
    <col min="5" max="5" width="9.8515625" style="0" customWidth="1"/>
    <col min="6" max="6" width="4.7109375" style="0" customWidth="1"/>
    <col min="7" max="7" width="15.00390625" style="0" customWidth="1"/>
    <col min="8" max="8" width="0.71875" style="0" customWidth="1"/>
    <col min="9" max="10" width="0.9921875" style="0" customWidth="1"/>
  </cols>
  <sheetData>
    <row r="1" spans="3:7" ht="15">
      <c r="C1" s="34"/>
      <c r="D1" s="120" t="s">
        <v>362</v>
      </c>
      <c r="E1" s="120"/>
      <c r="F1" s="111"/>
      <c r="G1" s="111"/>
    </row>
    <row r="2" spans="3:7" ht="15">
      <c r="C2" s="34"/>
      <c r="D2" s="120" t="s">
        <v>363</v>
      </c>
      <c r="E2" s="111"/>
      <c r="F2" s="111"/>
      <c r="G2" s="111"/>
    </row>
    <row r="3" spans="3:7" ht="15">
      <c r="C3" s="34"/>
      <c r="D3" s="120" t="s">
        <v>364</v>
      </c>
      <c r="E3" s="111"/>
      <c r="F3" s="111"/>
      <c r="G3" s="111"/>
    </row>
    <row r="4" spans="3:7" ht="15">
      <c r="C4" s="34"/>
      <c r="D4" s="120" t="s">
        <v>546</v>
      </c>
      <c r="E4" s="111"/>
      <c r="F4" s="111"/>
      <c r="G4" s="111"/>
    </row>
    <row r="5" spans="3:7" ht="15">
      <c r="C5" s="34"/>
      <c r="D5" s="120" t="s">
        <v>544</v>
      </c>
      <c r="E5" s="111"/>
      <c r="F5" s="111"/>
      <c r="G5" s="111"/>
    </row>
    <row r="6" spans="3:7" ht="15">
      <c r="C6" s="34"/>
      <c r="D6" s="120" t="s">
        <v>545</v>
      </c>
      <c r="E6" s="111"/>
      <c r="F6" s="111"/>
      <c r="G6" s="111"/>
    </row>
    <row r="7" spans="3:7" ht="15">
      <c r="C7" s="34"/>
      <c r="D7" s="120" t="s">
        <v>547</v>
      </c>
      <c r="E7" s="111"/>
      <c r="F7" s="111"/>
      <c r="G7" s="111"/>
    </row>
    <row r="8" spans="3:7" ht="15">
      <c r="C8" s="34"/>
      <c r="D8" s="120" t="s">
        <v>365</v>
      </c>
      <c r="E8" s="111"/>
      <c r="F8" s="111"/>
      <c r="G8" s="111"/>
    </row>
    <row r="9" spans="1:7" ht="15">
      <c r="A9" t="s">
        <v>354</v>
      </c>
      <c r="C9" s="34"/>
      <c r="D9" s="120" t="s">
        <v>369</v>
      </c>
      <c r="E9" s="111"/>
      <c r="F9" s="111"/>
      <c r="G9" s="111"/>
    </row>
    <row r="10" spans="1:10" ht="15">
      <c r="A10" s="194" t="s">
        <v>643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2:11" ht="15">
      <c r="B11" s="195" t="s">
        <v>662</v>
      </c>
      <c r="C11" s="195"/>
      <c r="D11" s="195"/>
      <c r="E11" s="195"/>
      <c r="F11" s="195"/>
      <c r="G11" s="195"/>
      <c r="H11" s="195"/>
      <c r="I11" s="195"/>
      <c r="J11" s="195"/>
      <c r="K11" s="195"/>
    </row>
    <row r="12" spans="3:7" ht="5.25" customHeight="1">
      <c r="C12" s="34"/>
      <c r="D12" s="112"/>
      <c r="E12" s="34"/>
      <c r="F12" s="34"/>
      <c r="G12" s="34"/>
    </row>
    <row r="13" spans="2:7" ht="14.25" customHeight="1">
      <c r="B13" s="120" t="s">
        <v>733</v>
      </c>
      <c r="C13" s="120"/>
      <c r="D13" s="120"/>
      <c r="E13" s="120"/>
      <c r="F13" s="120"/>
      <c r="G13" s="120"/>
    </row>
    <row r="14" spans="2:7" ht="14.25" customHeight="1">
      <c r="B14" s="120" t="s">
        <v>734</v>
      </c>
      <c r="C14" s="120"/>
      <c r="D14" s="120"/>
      <c r="E14" s="120"/>
      <c r="F14" s="120"/>
      <c r="G14" s="120"/>
    </row>
    <row r="15" spans="1:6" ht="18.75">
      <c r="A15" s="190" t="s">
        <v>366</v>
      </c>
      <c r="B15" s="190"/>
      <c r="C15" s="191"/>
      <c r="D15" s="191"/>
      <c r="E15" s="191"/>
      <c r="F15" s="191"/>
    </row>
    <row r="16" spans="1:6" ht="18.75">
      <c r="A16" s="190" t="s">
        <v>367</v>
      </c>
      <c r="B16" s="190"/>
      <c r="C16" s="191"/>
      <c r="D16" s="191"/>
      <c r="E16" s="191"/>
      <c r="F16" s="191"/>
    </row>
    <row r="17" spans="1:6" ht="18.75">
      <c r="A17" s="190" t="s">
        <v>350</v>
      </c>
      <c r="B17" s="190"/>
      <c r="C17" s="191"/>
      <c r="D17" s="191"/>
      <c r="E17" s="191"/>
      <c r="F17" s="191"/>
    </row>
    <row r="18" spans="3:7" ht="11.25" customHeight="1">
      <c r="C18" s="108"/>
      <c r="G18" t="s">
        <v>40</v>
      </c>
    </row>
    <row r="19" spans="1:7" ht="15.75">
      <c r="A19" s="37" t="s">
        <v>66</v>
      </c>
      <c r="B19" s="37" t="s">
        <v>368</v>
      </c>
      <c r="C19" s="37" t="s">
        <v>67</v>
      </c>
      <c r="D19" s="37" t="s">
        <v>68</v>
      </c>
      <c r="E19" s="37" t="s">
        <v>69</v>
      </c>
      <c r="F19" s="37" t="s">
        <v>70</v>
      </c>
      <c r="G19" s="37" t="s">
        <v>71</v>
      </c>
    </row>
    <row r="20" spans="1:7" ht="15.75">
      <c r="A20" s="121" t="s">
        <v>339</v>
      </c>
      <c r="B20" s="122" t="s">
        <v>331</v>
      </c>
      <c r="C20" s="6"/>
      <c r="D20" s="6"/>
      <c r="E20" s="6"/>
      <c r="F20" s="6"/>
      <c r="G20" s="102">
        <f>SUM(G21+G119+G133+G194+G270+G296+G338+G343+G349+G160)</f>
        <v>401158394.56000006</v>
      </c>
    </row>
    <row r="21" spans="1:7" ht="15.75">
      <c r="A21" s="38" t="s">
        <v>74</v>
      </c>
      <c r="B21" s="122"/>
      <c r="C21" s="32" t="s">
        <v>75</v>
      </c>
      <c r="D21" s="32"/>
      <c r="E21" s="32"/>
      <c r="F21" s="32"/>
      <c r="G21" s="102">
        <f>SUM(G22+G27+G34+G68+G81+G86+G77)</f>
        <v>32215227</v>
      </c>
    </row>
    <row r="22" spans="1:7" ht="31.5">
      <c r="A22" s="39" t="s">
        <v>76</v>
      </c>
      <c r="B22" s="122" t="s">
        <v>331</v>
      </c>
      <c r="C22" s="32" t="s">
        <v>75</v>
      </c>
      <c r="D22" s="32" t="s">
        <v>77</v>
      </c>
      <c r="E22" s="32"/>
      <c r="F22" s="32"/>
      <c r="G22" s="102">
        <f>SUM(G23)</f>
        <v>1224043</v>
      </c>
    </row>
    <row r="23" spans="1:7" ht="18.75" customHeight="1">
      <c r="A23" s="60" t="s">
        <v>263</v>
      </c>
      <c r="B23" s="123" t="s">
        <v>331</v>
      </c>
      <c r="C23" s="56" t="s">
        <v>75</v>
      </c>
      <c r="D23" s="56" t="s">
        <v>77</v>
      </c>
      <c r="E23" s="56" t="s">
        <v>450</v>
      </c>
      <c r="F23" s="56"/>
      <c r="G23" s="102">
        <f>SUM(G24)</f>
        <v>1224043</v>
      </c>
    </row>
    <row r="24" spans="1:7" ht="15.75">
      <c r="A24" s="95" t="s">
        <v>264</v>
      </c>
      <c r="B24" s="124" t="s">
        <v>331</v>
      </c>
      <c r="C24" s="6" t="s">
        <v>75</v>
      </c>
      <c r="D24" s="6" t="s">
        <v>77</v>
      </c>
      <c r="E24" s="6" t="s">
        <v>451</v>
      </c>
      <c r="F24" s="6"/>
      <c r="G24" s="103">
        <f>SUM(G25)</f>
        <v>1224043</v>
      </c>
    </row>
    <row r="25" spans="1:7" ht="18" customHeight="1">
      <c r="A25" s="9" t="s">
        <v>452</v>
      </c>
      <c r="B25" s="125" t="s">
        <v>331</v>
      </c>
      <c r="C25" s="6" t="s">
        <v>75</v>
      </c>
      <c r="D25" s="6" t="s">
        <v>77</v>
      </c>
      <c r="E25" s="6" t="s">
        <v>493</v>
      </c>
      <c r="F25" s="6"/>
      <c r="G25" s="103">
        <f>SUM(G26)</f>
        <v>1224043</v>
      </c>
    </row>
    <row r="26" spans="1:7" ht="48.75" customHeight="1">
      <c r="A26" s="16" t="s">
        <v>453</v>
      </c>
      <c r="B26" s="124" t="s">
        <v>331</v>
      </c>
      <c r="C26" s="6" t="s">
        <v>75</v>
      </c>
      <c r="D26" s="6" t="s">
        <v>77</v>
      </c>
      <c r="E26" s="6" t="s">
        <v>493</v>
      </c>
      <c r="F26" s="6" t="s">
        <v>78</v>
      </c>
      <c r="G26" s="103">
        <v>1224043</v>
      </c>
    </row>
    <row r="27" spans="1:7" ht="33.75" customHeight="1">
      <c r="A27" s="39" t="s">
        <v>79</v>
      </c>
      <c r="B27" s="126" t="s">
        <v>331</v>
      </c>
      <c r="C27" s="32" t="s">
        <v>75</v>
      </c>
      <c r="D27" s="32" t="s">
        <v>80</v>
      </c>
      <c r="E27" s="32"/>
      <c r="F27" s="32"/>
      <c r="G27" s="102">
        <f>SUM(,G28)</f>
        <v>1010053</v>
      </c>
    </row>
    <row r="28" spans="1:7" ht="17.25" customHeight="1">
      <c r="A28" s="60" t="s">
        <v>267</v>
      </c>
      <c r="B28" s="123" t="s">
        <v>331</v>
      </c>
      <c r="C28" s="56" t="s">
        <v>75</v>
      </c>
      <c r="D28" s="56" t="s">
        <v>80</v>
      </c>
      <c r="E28" s="56" t="s">
        <v>265</v>
      </c>
      <c r="F28" s="56"/>
      <c r="G28" s="102">
        <f>SUM(G29)</f>
        <v>1010053</v>
      </c>
    </row>
    <row r="29" spans="1:7" ht="15.75">
      <c r="A29" s="52" t="s">
        <v>504</v>
      </c>
      <c r="B29" s="124" t="s">
        <v>331</v>
      </c>
      <c r="C29" s="6" t="s">
        <v>75</v>
      </c>
      <c r="D29" s="6" t="s">
        <v>80</v>
      </c>
      <c r="E29" s="54" t="s">
        <v>266</v>
      </c>
      <c r="F29" s="6"/>
      <c r="G29" s="103">
        <f>SUM(G30)</f>
        <v>1010053</v>
      </c>
    </row>
    <row r="30" spans="1:7" ht="21" customHeight="1">
      <c r="A30" s="9" t="s">
        <v>452</v>
      </c>
      <c r="B30" s="124" t="s">
        <v>331</v>
      </c>
      <c r="C30" s="6" t="s">
        <v>75</v>
      </c>
      <c r="D30" s="6" t="s">
        <v>80</v>
      </c>
      <c r="E30" s="54" t="s">
        <v>268</v>
      </c>
      <c r="F30" s="6"/>
      <c r="G30" s="103">
        <f>SUM(G31:G32,G33)</f>
        <v>1010053</v>
      </c>
    </row>
    <row r="31" spans="1:7" ht="45" customHeight="1">
      <c r="A31" s="16" t="s">
        <v>453</v>
      </c>
      <c r="B31" s="124" t="s">
        <v>331</v>
      </c>
      <c r="C31" s="6" t="s">
        <v>75</v>
      </c>
      <c r="D31" s="6" t="s">
        <v>80</v>
      </c>
      <c r="E31" s="54" t="s">
        <v>268</v>
      </c>
      <c r="F31" s="6" t="s">
        <v>78</v>
      </c>
      <c r="G31" s="103">
        <v>893868.16</v>
      </c>
    </row>
    <row r="32" spans="1:7" ht="15" customHeight="1">
      <c r="A32" s="45" t="s">
        <v>454</v>
      </c>
      <c r="B32" s="126" t="s">
        <v>331</v>
      </c>
      <c r="C32" s="6" t="s">
        <v>75</v>
      </c>
      <c r="D32" s="6" t="s">
        <v>80</v>
      </c>
      <c r="E32" s="54" t="s">
        <v>268</v>
      </c>
      <c r="F32" s="6" t="s">
        <v>81</v>
      </c>
      <c r="G32" s="103">
        <v>116028.59</v>
      </c>
    </row>
    <row r="33" spans="1:7" ht="15.75">
      <c r="A33" s="9" t="s">
        <v>83</v>
      </c>
      <c r="B33" s="126" t="s">
        <v>331</v>
      </c>
      <c r="C33" s="54" t="s">
        <v>75</v>
      </c>
      <c r="D33" s="54" t="s">
        <v>80</v>
      </c>
      <c r="E33" s="54" t="s">
        <v>268</v>
      </c>
      <c r="F33" s="54" t="s">
        <v>82</v>
      </c>
      <c r="G33" s="103">
        <v>156.25</v>
      </c>
    </row>
    <row r="34" spans="1:7" ht="47.25">
      <c r="A34" s="30" t="s">
        <v>84</v>
      </c>
      <c r="B34" s="124" t="s">
        <v>331</v>
      </c>
      <c r="C34" s="32" t="s">
        <v>75</v>
      </c>
      <c r="D34" s="32" t="s">
        <v>85</v>
      </c>
      <c r="E34" s="32"/>
      <c r="F34" s="32"/>
      <c r="G34" s="102">
        <f>SUM(G35+G44+G49+G53+G58+G64)</f>
        <v>17734550</v>
      </c>
    </row>
    <row r="35" spans="1:7" ht="32.25" customHeight="1">
      <c r="A35" s="59" t="s">
        <v>351</v>
      </c>
      <c r="B35" s="124" t="s">
        <v>331</v>
      </c>
      <c r="C35" s="56" t="s">
        <v>75</v>
      </c>
      <c r="D35" s="56" t="s">
        <v>85</v>
      </c>
      <c r="E35" s="58" t="s">
        <v>458</v>
      </c>
      <c r="F35" s="56"/>
      <c r="G35" s="102">
        <f>SUM(G36+G40)</f>
        <v>2133000</v>
      </c>
    </row>
    <row r="36" spans="1:7" ht="47.25" customHeight="1">
      <c r="A36" s="73" t="s">
        <v>195</v>
      </c>
      <c r="B36" s="126" t="s">
        <v>331</v>
      </c>
      <c r="C36" s="61" t="s">
        <v>75</v>
      </c>
      <c r="D36" s="44" t="s">
        <v>85</v>
      </c>
      <c r="E36" s="53" t="s">
        <v>482</v>
      </c>
      <c r="F36" s="6"/>
      <c r="G36" s="103">
        <f>SUM(G37)</f>
        <v>1422000</v>
      </c>
    </row>
    <row r="37" spans="1:7" ht="31.5">
      <c r="A37" s="9" t="s">
        <v>486</v>
      </c>
      <c r="B37" s="124" t="s">
        <v>331</v>
      </c>
      <c r="C37" s="61" t="s">
        <v>75</v>
      </c>
      <c r="D37" s="44" t="s">
        <v>85</v>
      </c>
      <c r="E37" s="53" t="s">
        <v>196</v>
      </c>
      <c r="F37" s="6"/>
      <c r="G37" s="103">
        <f>SUM(G38:G39)</f>
        <v>1422000</v>
      </c>
    </row>
    <row r="38" spans="1:7" ht="46.5" customHeight="1">
      <c r="A38" s="16" t="s">
        <v>453</v>
      </c>
      <c r="B38" s="127" t="s">
        <v>331</v>
      </c>
      <c r="C38" s="61" t="s">
        <v>75</v>
      </c>
      <c r="D38" s="44" t="s">
        <v>85</v>
      </c>
      <c r="E38" s="53" t="s">
        <v>196</v>
      </c>
      <c r="F38" s="6" t="s">
        <v>78</v>
      </c>
      <c r="G38" s="103">
        <v>1392000</v>
      </c>
    </row>
    <row r="39" spans="1:7" ht="18" customHeight="1">
      <c r="A39" s="45" t="s">
        <v>454</v>
      </c>
      <c r="B39" s="124" t="s">
        <v>331</v>
      </c>
      <c r="C39" s="61" t="s">
        <v>75</v>
      </c>
      <c r="D39" s="44" t="s">
        <v>85</v>
      </c>
      <c r="E39" s="53" t="s">
        <v>196</v>
      </c>
      <c r="F39" s="6" t="s">
        <v>81</v>
      </c>
      <c r="G39" s="103">
        <v>30000</v>
      </c>
    </row>
    <row r="40" spans="1:7" ht="51.75" customHeight="1">
      <c r="A40" s="51" t="s">
        <v>542</v>
      </c>
      <c r="B40" s="124" t="s">
        <v>331</v>
      </c>
      <c r="C40" s="6" t="s">
        <v>75</v>
      </c>
      <c r="D40" s="6" t="s">
        <v>85</v>
      </c>
      <c r="E40" s="53" t="s">
        <v>489</v>
      </c>
      <c r="F40" s="6"/>
      <c r="G40" s="103">
        <f>SUM(G41)</f>
        <v>711000</v>
      </c>
    </row>
    <row r="41" spans="1:7" ht="34.5" customHeight="1">
      <c r="A41" s="11" t="s">
        <v>459</v>
      </c>
      <c r="B41" s="124" t="s">
        <v>331</v>
      </c>
      <c r="C41" s="6" t="s">
        <v>75</v>
      </c>
      <c r="D41" s="6" t="s">
        <v>85</v>
      </c>
      <c r="E41" s="53" t="s">
        <v>269</v>
      </c>
      <c r="F41" s="6"/>
      <c r="G41" s="103">
        <f>SUM(G42:G43)</f>
        <v>711000</v>
      </c>
    </row>
    <row r="42" spans="1:7" ht="47.25" customHeight="1">
      <c r="A42" s="16" t="s">
        <v>453</v>
      </c>
      <c r="B42" s="126" t="s">
        <v>331</v>
      </c>
      <c r="C42" s="6" t="s">
        <v>75</v>
      </c>
      <c r="D42" s="6" t="s">
        <v>85</v>
      </c>
      <c r="E42" s="53" t="s">
        <v>269</v>
      </c>
      <c r="F42" s="6" t="s">
        <v>78</v>
      </c>
      <c r="G42" s="103">
        <v>546000</v>
      </c>
    </row>
    <row r="43" spans="1:7" ht="19.5" customHeight="1">
      <c r="A43" s="45" t="s">
        <v>454</v>
      </c>
      <c r="B43" s="124" t="s">
        <v>331</v>
      </c>
      <c r="C43" s="6" t="s">
        <v>75</v>
      </c>
      <c r="D43" s="6" t="s">
        <v>85</v>
      </c>
      <c r="E43" s="53" t="s">
        <v>269</v>
      </c>
      <c r="F43" s="6" t="s">
        <v>81</v>
      </c>
      <c r="G43" s="103">
        <v>165000</v>
      </c>
    </row>
    <row r="44" spans="1:7" ht="32.25" customHeight="1">
      <c r="A44" s="74" t="s">
        <v>190</v>
      </c>
      <c r="B44" s="128" t="s">
        <v>331</v>
      </c>
      <c r="C44" s="56" t="s">
        <v>75</v>
      </c>
      <c r="D44" s="56" t="s">
        <v>85</v>
      </c>
      <c r="E44" s="58" t="s">
        <v>472</v>
      </c>
      <c r="F44" s="56"/>
      <c r="G44" s="102">
        <f>SUM(G45)</f>
        <v>198528</v>
      </c>
    </row>
    <row r="45" spans="1:7" ht="48" customHeight="1">
      <c r="A45" s="73" t="s">
        <v>193</v>
      </c>
      <c r="B45" s="128" t="s">
        <v>331</v>
      </c>
      <c r="C45" s="6" t="s">
        <v>75</v>
      </c>
      <c r="D45" s="6" t="s">
        <v>85</v>
      </c>
      <c r="E45" s="54" t="s">
        <v>191</v>
      </c>
      <c r="F45" s="6"/>
      <c r="G45" s="103">
        <f>SUM(G46)</f>
        <v>198528</v>
      </c>
    </row>
    <row r="46" spans="1:7" ht="19.5" customHeight="1">
      <c r="A46" s="75" t="s">
        <v>62</v>
      </c>
      <c r="B46" s="128" t="s">
        <v>331</v>
      </c>
      <c r="C46" s="6" t="s">
        <v>75</v>
      </c>
      <c r="D46" s="6" t="s">
        <v>85</v>
      </c>
      <c r="E46" s="54" t="s">
        <v>192</v>
      </c>
      <c r="F46" s="6"/>
      <c r="G46" s="103">
        <f>SUM(G47:G48)</f>
        <v>198528</v>
      </c>
    </row>
    <row r="47" spans="1:7" ht="45.75" customHeight="1">
      <c r="A47" s="16" t="s">
        <v>453</v>
      </c>
      <c r="B47" s="126" t="s">
        <v>331</v>
      </c>
      <c r="C47" s="6" t="s">
        <v>75</v>
      </c>
      <c r="D47" s="6" t="s">
        <v>85</v>
      </c>
      <c r="E47" s="54" t="s">
        <v>192</v>
      </c>
      <c r="F47" s="6" t="s">
        <v>78</v>
      </c>
      <c r="G47" s="103">
        <v>116316</v>
      </c>
    </row>
    <row r="48" spans="1:7" ht="15.75" customHeight="1">
      <c r="A48" s="45" t="s">
        <v>454</v>
      </c>
      <c r="B48" s="129" t="s">
        <v>331</v>
      </c>
      <c r="C48" s="54" t="s">
        <v>75</v>
      </c>
      <c r="D48" s="54" t="s">
        <v>85</v>
      </c>
      <c r="E48" s="54" t="s">
        <v>192</v>
      </c>
      <c r="F48" s="54" t="s">
        <v>81</v>
      </c>
      <c r="G48" s="103">
        <v>82212</v>
      </c>
    </row>
    <row r="49" spans="1:7" ht="33.75" customHeight="1">
      <c r="A49" s="77" t="s">
        <v>223</v>
      </c>
      <c r="B49" s="128" t="s">
        <v>331</v>
      </c>
      <c r="C49" s="56" t="s">
        <v>75</v>
      </c>
      <c r="D49" s="56" t="s">
        <v>85</v>
      </c>
      <c r="E49" s="56" t="s">
        <v>463</v>
      </c>
      <c r="F49" s="56"/>
      <c r="G49" s="102">
        <f>SUM(G50)</f>
        <v>237000</v>
      </c>
    </row>
    <row r="50" spans="1:7" ht="47.25" customHeight="1">
      <c r="A50" s="78" t="s">
        <v>225</v>
      </c>
      <c r="B50" s="126" t="s">
        <v>331</v>
      </c>
      <c r="C50" s="54" t="s">
        <v>75</v>
      </c>
      <c r="D50" s="54" t="s">
        <v>85</v>
      </c>
      <c r="E50" s="54" t="s">
        <v>56</v>
      </c>
      <c r="F50" s="54"/>
      <c r="G50" s="103">
        <f>SUM(G51)</f>
        <v>237000</v>
      </c>
    </row>
    <row r="51" spans="1:7" ht="34.5" customHeight="1">
      <c r="A51" s="76" t="s">
        <v>226</v>
      </c>
      <c r="B51" s="129" t="s">
        <v>331</v>
      </c>
      <c r="C51" s="54" t="s">
        <v>75</v>
      </c>
      <c r="D51" s="54" t="s">
        <v>85</v>
      </c>
      <c r="E51" s="54" t="s">
        <v>224</v>
      </c>
      <c r="F51" s="54"/>
      <c r="G51" s="103">
        <f>SUM(G52:G52)</f>
        <v>237000</v>
      </c>
    </row>
    <row r="52" spans="1:7" ht="49.5" customHeight="1">
      <c r="A52" s="16" t="s">
        <v>453</v>
      </c>
      <c r="B52" s="128" t="s">
        <v>331</v>
      </c>
      <c r="C52" s="54" t="s">
        <v>75</v>
      </c>
      <c r="D52" s="54" t="s">
        <v>85</v>
      </c>
      <c r="E52" s="54" t="s">
        <v>224</v>
      </c>
      <c r="F52" s="54" t="s">
        <v>78</v>
      </c>
      <c r="G52" s="103">
        <v>237000</v>
      </c>
    </row>
    <row r="53" spans="1:7" ht="30" customHeight="1">
      <c r="A53" s="79" t="s">
        <v>177</v>
      </c>
      <c r="B53" s="124" t="s">
        <v>331</v>
      </c>
      <c r="C53" s="56" t="s">
        <v>75</v>
      </c>
      <c r="D53" s="56" t="s">
        <v>85</v>
      </c>
      <c r="E53" s="58" t="s">
        <v>7</v>
      </c>
      <c r="F53" s="56"/>
      <c r="G53" s="102">
        <f>SUM(G54)</f>
        <v>237000</v>
      </c>
    </row>
    <row r="54" spans="1:7" ht="29.25" customHeight="1">
      <c r="A54" s="73" t="s">
        <v>178</v>
      </c>
      <c r="B54" s="126" t="s">
        <v>331</v>
      </c>
      <c r="C54" s="6" t="s">
        <v>75</v>
      </c>
      <c r="D54" s="6" t="s">
        <v>85</v>
      </c>
      <c r="E54" s="53" t="s">
        <v>179</v>
      </c>
      <c r="F54" s="6"/>
      <c r="G54" s="103">
        <f>SUM(G57+G56)</f>
        <v>237000</v>
      </c>
    </row>
    <row r="55" spans="1:7" ht="18.75" customHeight="1">
      <c r="A55" s="75" t="s">
        <v>180</v>
      </c>
      <c r="B55" s="129" t="s">
        <v>331</v>
      </c>
      <c r="C55" s="6" t="s">
        <v>75</v>
      </c>
      <c r="D55" s="6" t="s">
        <v>85</v>
      </c>
      <c r="E55" s="53" t="s">
        <v>181</v>
      </c>
      <c r="F55" s="6"/>
      <c r="G55" s="103">
        <f>SUM(G56:G57)</f>
        <v>237000</v>
      </c>
    </row>
    <row r="56" spans="1:7" ht="30" customHeight="1">
      <c r="A56" s="16" t="s">
        <v>453</v>
      </c>
      <c r="B56" s="128" t="s">
        <v>331</v>
      </c>
      <c r="C56" s="6" t="s">
        <v>75</v>
      </c>
      <c r="D56" s="6" t="s">
        <v>85</v>
      </c>
      <c r="E56" s="53" t="s">
        <v>181</v>
      </c>
      <c r="F56" s="6" t="s">
        <v>78</v>
      </c>
      <c r="G56" s="103">
        <v>229000</v>
      </c>
    </row>
    <row r="57" spans="1:7" ht="14.25" customHeight="1">
      <c r="A57" s="45" t="s">
        <v>454</v>
      </c>
      <c r="B57" s="126" t="s">
        <v>331</v>
      </c>
      <c r="C57" s="6" t="s">
        <v>75</v>
      </c>
      <c r="D57" s="6" t="s">
        <v>85</v>
      </c>
      <c r="E57" s="53" t="s">
        <v>181</v>
      </c>
      <c r="F57" s="6" t="s">
        <v>81</v>
      </c>
      <c r="G57" s="103">
        <v>8000</v>
      </c>
    </row>
    <row r="58" spans="1:7" ht="33" customHeight="1">
      <c r="A58" s="60" t="s">
        <v>498</v>
      </c>
      <c r="B58" s="126" t="s">
        <v>331</v>
      </c>
      <c r="C58" s="56" t="s">
        <v>75</v>
      </c>
      <c r="D58" s="56" t="s">
        <v>85</v>
      </c>
      <c r="E58" s="56" t="s">
        <v>278</v>
      </c>
      <c r="F58" s="56"/>
      <c r="G58" s="102">
        <f>SUM(G59)</f>
        <v>14692022</v>
      </c>
    </row>
    <row r="59" spans="1:7" ht="19.5" customHeight="1">
      <c r="A59" s="52" t="s">
        <v>222</v>
      </c>
      <c r="B59" s="126" t="s">
        <v>331</v>
      </c>
      <c r="C59" s="6" t="s">
        <v>75</v>
      </c>
      <c r="D59" s="6" t="s">
        <v>85</v>
      </c>
      <c r="E59" s="54" t="s">
        <v>279</v>
      </c>
      <c r="F59" s="6"/>
      <c r="G59" s="103">
        <f>SUM(G60,)</f>
        <v>14692022</v>
      </c>
    </row>
    <row r="60" spans="1:7" ht="18" customHeight="1">
      <c r="A60" s="9" t="s">
        <v>452</v>
      </c>
      <c r="B60" s="129" t="s">
        <v>331</v>
      </c>
      <c r="C60" s="6" t="s">
        <v>75</v>
      </c>
      <c r="D60" s="6" t="s">
        <v>85</v>
      </c>
      <c r="E60" s="54" t="s">
        <v>280</v>
      </c>
      <c r="F60" s="6"/>
      <c r="G60" s="103">
        <f>SUM(G61:G63)</f>
        <v>14692022</v>
      </c>
    </row>
    <row r="61" spans="1:7" ht="15.75" customHeight="1">
      <c r="A61" s="16" t="s">
        <v>453</v>
      </c>
      <c r="B61" s="130" t="s">
        <v>331</v>
      </c>
      <c r="C61" s="6" t="s">
        <v>75</v>
      </c>
      <c r="D61" s="6" t="s">
        <v>85</v>
      </c>
      <c r="E61" s="54" t="s">
        <v>280</v>
      </c>
      <c r="F61" s="6" t="s">
        <v>78</v>
      </c>
      <c r="G61" s="103">
        <v>13456722</v>
      </c>
    </row>
    <row r="62" spans="1:7" ht="20.25" customHeight="1">
      <c r="A62" s="45" t="s">
        <v>454</v>
      </c>
      <c r="B62" s="124" t="s">
        <v>331</v>
      </c>
      <c r="C62" s="54" t="s">
        <v>75</v>
      </c>
      <c r="D62" s="54" t="s">
        <v>85</v>
      </c>
      <c r="E62" s="54" t="s">
        <v>280</v>
      </c>
      <c r="F62" s="54" t="s">
        <v>81</v>
      </c>
      <c r="G62" s="103">
        <v>1133500</v>
      </c>
    </row>
    <row r="63" spans="1:7" ht="18" customHeight="1">
      <c r="A63" s="9" t="s">
        <v>83</v>
      </c>
      <c r="B63" s="124" t="s">
        <v>331</v>
      </c>
      <c r="C63" s="6" t="s">
        <v>75</v>
      </c>
      <c r="D63" s="6" t="s">
        <v>85</v>
      </c>
      <c r="E63" s="54" t="s">
        <v>280</v>
      </c>
      <c r="F63" s="6" t="s">
        <v>82</v>
      </c>
      <c r="G63" s="103">
        <v>101800</v>
      </c>
    </row>
    <row r="64" spans="1:7" ht="22.5" customHeight="1">
      <c r="A64" s="59" t="s">
        <v>186</v>
      </c>
      <c r="B64" s="128" t="s">
        <v>331</v>
      </c>
      <c r="C64" s="56" t="s">
        <v>75</v>
      </c>
      <c r="D64" s="56" t="s">
        <v>85</v>
      </c>
      <c r="E64" s="58" t="s">
        <v>185</v>
      </c>
      <c r="F64" s="56"/>
      <c r="G64" s="102">
        <f>SUM(G65)</f>
        <v>237000</v>
      </c>
    </row>
    <row r="65" spans="1:7" ht="21" customHeight="1">
      <c r="A65" s="51" t="s">
        <v>188</v>
      </c>
      <c r="B65" s="126" t="s">
        <v>331</v>
      </c>
      <c r="C65" s="6" t="s">
        <v>75</v>
      </c>
      <c r="D65" s="6" t="s">
        <v>85</v>
      </c>
      <c r="E65" s="53" t="s">
        <v>187</v>
      </c>
      <c r="F65" s="6"/>
      <c r="G65" s="103">
        <f>SUM(G67:G67)</f>
        <v>237000</v>
      </c>
    </row>
    <row r="66" spans="1:7" ht="30.75" customHeight="1">
      <c r="A66" s="73" t="s">
        <v>61</v>
      </c>
      <c r="B66" s="129" t="s">
        <v>331</v>
      </c>
      <c r="C66" s="6" t="s">
        <v>75</v>
      </c>
      <c r="D66" s="6" t="s">
        <v>85</v>
      </c>
      <c r="E66" s="53" t="s">
        <v>189</v>
      </c>
      <c r="F66" s="6"/>
      <c r="G66" s="103">
        <v>237000</v>
      </c>
    </row>
    <row r="67" spans="1:7" ht="47.25">
      <c r="A67" s="16" t="s">
        <v>453</v>
      </c>
      <c r="B67" s="128" t="s">
        <v>331</v>
      </c>
      <c r="C67" s="6" t="s">
        <v>75</v>
      </c>
      <c r="D67" s="6" t="s">
        <v>85</v>
      </c>
      <c r="E67" s="53" t="s">
        <v>189</v>
      </c>
      <c r="F67" s="6" t="s">
        <v>78</v>
      </c>
      <c r="G67" s="103">
        <v>237000</v>
      </c>
    </row>
    <row r="68" spans="1:7" ht="31.5">
      <c r="A68" s="30" t="s">
        <v>380</v>
      </c>
      <c r="B68" s="126" t="s">
        <v>331</v>
      </c>
      <c r="C68" s="32" t="s">
        <v>75</v>
      </c>
      <c r="D68" s="32" t="s">
        <v>379</v>
      </c>
      <c r="E68" s="32"/>
      <c r="F68" s="32"/>
      <c r="G68" s="102">
        <f>SUM(G69)</f>
        <v>607950</v>
      </c>
    </row>
    <row r="69" spans="1:7" ht="20.25" customHeight="1">
      <c r="A69" s="80" t="s">
        <v>197</v>
      </c>
      <c r="B69" s="126" t="s">
        <v>331</v>
      </c>
      <c r="C69" s="6" t="s">
        <v>75</v>
      </c>
      <c r="D69" s="6" t="s">
        <v>379</v>
      </c>
      <c r="E69" s="54" t="s">
        <v>468</v>
      </c>
      <c r="F69" s="6"/>
      <c r="G69" s="103">
        <f>SUM(G70+G73)</f>
        <v>607950</v>
      </c>
    </row>
    <row r="70" spans="1:7" ht="18" customHeight="1">
      <c r="A70" s="80" t="s">
        <v>198</v>
      </c>
      <c r="B70" s="126" t="s">
        <v>331</v>
      </c>
      <c r="C70" s="6" t="s">
        <v>75</v>
      </c>
      <c r="D70" s="6" t="s">
        <v>379</v>
      </c>
      <c r="E70" s="54" t="s">
        <v>469</v>
      </c>
      <c r="F70" s="6"/>
      <c r="G70" s="103">
        <f>SUM(G71)</f>
        <v>556154</v>
      </c>
    </row>
    <row r="71" spans="1:7" ht="18.75" customHeight="1">
      <c r="A71" s="9" t="s">
        <v>452</v>
      </c>
      <c r="B71" s="129" t="s">
        <v>331</v>
      </c>
      <c r="C71" s="54" t="s">
        <v>75</v>
      </c>
      <c r="D71" s="54" t="s">
        <v>379</v>
      </c>
      <c r="E71" s="54" t="s">
        <v>199</v>
      </c>
      <c r="F71" s="6"/>
      <c r="G71" s="103">
        <f>SUM(G72)</f>
        <v>556154</v>
      </c>
    </row>
    <row r="72" spans="1:7" ht="47.25">
      <c r="A72" s="16" t="s">
        <v>453</v>
      </c>
      <c r="B72" s="130" t="s">
        <v>331</v>
      </c>
      <c r="C72" s="54" t="s">
        <v>200</v>
      </c>
      <c r="D72" s="54" t="s">
        <v>201</v>
      </c>
      <c r="E72" s="54" t="s">
        <v>199</v>
      </c>
      <c r="F72" s="54" t="s">
        <v>78</v>
      </c>
      <c r="G72" s="103">
        <v>556154</v>
      </c>
    </row>
    <row r="73" spans="1:7" ht="17.25" customHeight="1">
      <c r="A73" s="80" t="s">
        <v>203</v>
      </c>
      <c r="B73" s="124" t="s">
        <v>331</v>
      </c>
      <c r="C73" s="54" t="s">
        <v>75</v>
      </c>
      <c r="D73" s="54" t="s">
        <v>379</v>
      </c>
      <c r="E73" s="54" t="s">
        <v>202</v>
      </c>
      <c r="F73" s="6"/>
      <c r="G73" s="103">
        <f>SUM(G74)</f>
        <v>51796</v>
      </c>
    </row>
    <row r="74" spans="1:7" ht="17.25" customHeight="1">
      <c r="A74" s="9" t="s">
        <v>452</v>
      </c>
      <c r="B74" s="124" t="s">
        <v>331</v>
      </c>
      <c r="C74" s="6" t="s">
        <v>75</v>
      </c>
      <c r="D74" s="6" t="s">
        <v>379</v>
      </c>
      <c r="E74" s="54" t="s">
        <v>204</v>
      </c>
      <c r="F74" s="6"/>
      <c r="G74" s="103">
        <f>SUM(G75+G76)</f>
        <v>51796</v>
      </c>
    </row>
    <row r="75" spans="1:7" ht="27.75" customHeight="1">
      <c r="A75" s="16" t="s">
        <v>453</v>
      </c>
      <c r="B75" s="128" t="s">
        <v>331</v>
      </c>
      <c r="C75" s="6" t="s">
        <v>75</v>
      </c>
      <c r="D75" s="6" t="s">
        <v>379</v>
      </c>
      <c r="E75" s="54" t="s">
        <v>204</v>
      </c>
      <c r="F75" s="6" t="s">
        <v>78</v>
      </c>
      <c r="G75" s="103">
        <v>49796</v>
      </c>
    </row>
    <row r="76" spans="1:7" ht="20.25" customHeight="1">
      <c r="A76" s="55" t="s">
        <v>83</v>
      </c>
      <c r="B76" s="128" t="s">
        <v>331</v>
      </c>
      <c r="C76" s="54" t="s">
        <v>75</v>
      </c>
      <c r="D76" s="54" t="s">
        <v>379</v>
      </c>
      <c r="E76" s="54" t="s">
        <v>204</v>
      </c>
      <c r="F76" s="54" t="s">
        <v>82</v>
      </c>
      <c r="G76" s="103">
        <v>2000</v>
      </c>
    </row>
    <row r="77" spans="1:7" ht="20.25" customHeight="1">
      <c r="A77" s="72" t="s">
        <v>632</v>
      </c>
      <c r="B77" s="128" t="s">
        <v>331</v>
      </c>
      <c r="C77" s="54" t="s">
        <v>75</v>
      </c>
      <c r="D77" s="54" t="s">
        <v>92</v>
      </c>
      <c r="E77" s="54"/>
      <c r="F77" s="54"/>
      <c r="G77" s="102">
        <f>SUM(G78)</f>
        <v>90000</v>
      </c>
    </row>
    <row r="78" spans="1:7" ht="20.25" customHeight="1">
      <c r="A78" s="55" t="s">
        <v>633</v>
      </c>
      <c r="B78" s="128" t="s">
        <v>331</v>
      </c>
      <c r="C78" s="54" t="s">
        <v>75</v>
      </c>
      <c r="D78" s="54" t="s">
        <v>92</v>
      </c>
      <c r="E78" s="54" t="s">
        <v>634</v>
      </c>
      <c r="F78" s="54"/>
      <c r="G78" s="103">
        <f>SUM(G79)</f>
        <v>90000</v>
      </c>
    </row>
    <row r="79" spans="1:7" ht="20.25" customHeight="1">
      <c r="A79" s="55" t="s">
        <v>635</v>
      </c>
      <c r="B79" s="128" t="s">
        <v>331</v>
      </c>
      <c r="C79" s="54" t="s">
        <v>75</v>
      </c>
      <c r="D79" s="54" t="s">
        <v>92</v>
      </c>
      <c r="E79" s="54" t="s">
        <v>636</v>
      </c>
      <c r="F79" s="54"/>
      <c r="G79" s="103">
        <f>SUM(G80)</f>
        <v>90000</v>
      </c>
    </row>
    <row r="80" spans="1:7" ht="15.75">
      <c r="A80" s="45" t="s">
        <v>454</v>
      </c>
      <c r="B80" s="126" t="s">
        <v>331</v>
      </c>
      <c r="C80" s="54" t="s">
        <v>75</v>
      </c>
      <c r="D80" s="54" t="s">
        <v>92</v>
      </c>
      <c r="E80" s="54" t="s">
        <v>636</v>
      </c>
      <c r="F80" s="54" t="s">
        <v>81</v>
      </c>
      <c r="G80" s="103">
        <v>90000</v>
      </c>
    </row>
    <row r="81" spans="1:7" ht="24.75" customHeight="1">
      <c r="A81" s="59" t="s">
        <v>465</v>
      </c>
      <c r="B81" s="129" t="s">
        <v>331</v>
      </c>
      <c r="C81" s="32" t="s">
        <v>75</v>
      </c>
      <c r="D81" s="31">
        <v>11</v>
      </c>
      <c r="E81" s="31"/>
      <c r="F81" s="6"/>
      <c r="G81" s="102">
        <f>SUM(G82)</f>
        <v>790000</v>
      </c>
    </row>
    <row r="82" spans="1:7" ht="22.5" customHeight="1">
      <c r="A82" s="11" t="s">
        <v>464</v>
      </c>
      <c r="B82" s="128" t="s">
        <v>331</v>
      </c>
      <c r="C82" s="6" t="s">
        <v>75</v>
      </c>
      <c r="D82" s="8">
        <v>11</v>
      </c>
      <c r="E82" s="53" t="s">
        <v>205</v>
      </c>
      <c r="F82" s="6"/>
      <c r="G82" s="103">
        <f>SUM(G83)</f>
        <v>790000</v>
      </c>
    </row>
    <row r="83" spans="1:7" ht="20.25" customHeight="1">
      <c r="A83" s="40" t="s">
        <v>465</v>
      </c>
      <c r="B83" s="126" t="s">
        <v>331</v>
      </c>
      <c r="C83" s="6" t="s">
        <v>75</v>
      </c>
      <c r="D83" s="8">
        <v>11</v>
      </c>
      <c r="E83" s="53" t="s">
        <v>206</v>
      </c>
      <c r="F83" s="6"/>
      <c r="G83" s="103">
        <f>SUM(G84)</f>
        <v>790000</v>
      </c>
    </row>
    <row r="84" spans="1:7" ht="18" customHeight="1">
      <c r="A84" s="9" t="s">
        <v>45</v>
      </c>
      <c r="B84" s="126" t="s">
        <v>331</v>
      </c>
      <c r="C84" s="6" t="s">
        <v>75</v>
      </c>
      <c r="D84" s="8">
        <v>11</v>
      </c>
      <c r="E84" s="53" t="s">
        <v>207</v>
      </c>
      <c r="F84" s="6"/>
      <c r="G84" s="103">
        <f>SUM(G85)</f>
        <v>790000</v>
      </c>
    </row>
    <row r="85" spans="1:7" ht="18" customHeight="1">
      <c r="A85" s="9" t="s">
        <v>83</v>
      </c>
      <c r="B85" s="126" t="s">
        <v>331</v>
      </c>
      <c r="C85" s="6" t="s">
        <v>75</v>
      </c>
      <c r="D85" s="8">
        <v>11</v>
      </c>
      <c r="E85" s="53" t="s">
        <v>207</v>
      </c>
      <c r="F85" s="6" t="s">
        <v>82</v>
      </c>
      <c r="G85" s="103">
        <v>790000</v>
      </c>
    </row>
    <row r="86" spans="1:7" ht="22.5" customHeight="1">
      <c r="A86" s="30" t="s">
        <v>87</v>
      </c>
      <c r="B86" s="129" t="s">
        <v>331</v>
      </c>
      <c r="C86" s="32" t="s">
        <v>75</v>
      </c>
      <c r="D86" s="31">
        <v>13</v>
      </c>
      <c r="E86" s="31"/>
      <c r="F86" s="6"/>
      <c r="G86" s="102">
        <f>SUM(G87+G91+G99+G104+G109+G115+G96)</f>
        <v>10758631</v>
      </c>
    </row>
    <row r="87" spans="1:7" ht="33" customHeight="1">
      <c r="A87" s="77" t="s">
        <v>194</v>
      </c>
      <c r="B87" s="130" t="s">
        <v>331</v>
      </c>
      <c r="C87" s="56" t="s">
        <v>75</v>
      </c>
      <c r="D87" s="58">
        <v>13</v>
      </c>
      <c r="E87" s="58" t="s">
        <v>458</v>
      </c>
      <c r="F87" s="56"/>
      <c r="G87" s="102">
        <f>SUM(G88)</f>
        <v>80400</v>
      </c>
    </row>
    <row r="88" spans="1:7" ht="33.75" customHeight="1">
      <c r="A88" s="73" t="s">
        <v>195</v>
      </c>
      <c r="B88" s="124" t="s">
        <v>331</v>
      </c>
      <c r="C88" s="6" t="s">
        <v>75</v>
      </c>
      <c r="D88" s="42">
        <v>13</v>
      </c>
      <c r="E88" s="53" t="s">
        <v>482</v>
      </c>
      <c r="F88" s="6"/>
      <c r="G88" s="103">
        <f>SUM(G89)</f>
        <v>80400</v>
      </c>
    </row>
    <row r="89" spans="1:7" ht="30" customHeight="1">
      <c r="A89" s="9" t="s">
        <v>466</v>
      </c>
      <c r="B89" s="124" t="s">
        <v>331</v>
      </c>
      <c r="C89" s="6" t="s">
        <v>75</v>
      </c>
      <c r="D89" s="42">
        <v>13</v>
      </c>
      <c r="E89" s="53" t="s">
        <v>208</v>
      </c>
      <c r="F89" s="6"/>
      <c r="G89" s="103">
        <f>SUM(G90)</f>
        <v>80400</v>
      </c>
    </row>
    <row r="90" spans="1:7" ht="31.5">
      <c r="A90" s="52" t="s">
        <v>537</v>
      </c>
      <c r="B90" s="128" t="s">
        <v>331</v>
      </c>
      <c r="C90" s="6" t="s">
        <v>75</v>
      </c>
      <c r="D90" s="42">
        <v>13</v>
      </c>
      <c r="E90" s="53" t="s">
        <v>208</v>
      </c>
      <c r="F90" s="54" t="s">
        <v>502</v>
      </c>
      <c r="G90" s="103">
        <v>80400</v>
      </c>
    </row>
    <row r="91" spans="1:7" ht="31.5">
      <c r="A91" s="79" t="s">
        <v>209</v>
      </c>
      <c r="B91" s="128" t="s">
        <v>331</v>
      </c>
      <c r="C91" s="56" t="s">
        <v>75</v>
      </c>
      <c r="D91" s="58">
        <v>13</v>
      </c>
      <c r="E91" s="58" t="s">
        <v>478</v>
      </c>
      <c r="F91" s="56"/>
      <c r="G91" s="102">
        <f>SUM(G92)</f>
        <v>168500</v>
      </c>
    </row>
    <row r="92" spans="1:7" ht="45" customHeight="1">
      <c r="A92" s="81" t="s">
        <v>210</v>
      </c>
      <c r="B92" s="126" t="s">
        <v>331</v>
      </c>
      <c r="C92" s="6" t="s">
        <v>75</v>
      </c>
      <c r="D92" s="42">
        <v>13</v>
      </c>
      <c r="E92" s="53" t="s">
        <v>479</v>
      </c>
      <c r="F92" s="6"/>
      <c r="G92" s="103">
        <f>SUM(G93+G94)</f>
        <v>168500</v>
      </c>
    </row>
    <row r="93" spans="1:7" ht="15.75" customHeight="1">
      <c r="A93" s="45" t="s">
        <v>454</v>
      </c>
      <c r="B93" s="129" t="s">
        <v>331</v>
      </c>
      <c r="C93" s="6" t="s">
        <v>75</v>
      </c>
      <c r="D93" s="42">
        <v>13</v>
      </c>
      <c r="E93" s="53" t="s">
        <v>211</v>
      </c>
      <c r="F93" s="6" t="s">
        <v>81</v>
      </c>
      <c r="G93" s="103">
        <v>50000</v>
      </c>
    </row>
    <row r="94" spans="1:7" ht="15.75" customHeight="1">
      <c r="A94" s="55" t="s">
        <v>506</v>
      </c>
      <c r="B94" s="128" t="s">
        <v>331</v>
      </c>
      <c r="C94" s="54" t="s">
        <v>75</v>
      </c>
      <c r="D94" s="42">
        <v>13</v>
      </c>
      <c r="E94" s="53" t="s">
        <v>508</v>
      </c>
      <c r="F94" s="6"/>
      <c r="G94" s="103">
        <f>SUM(G95)</f>
        <v>118500</v>
      </c>
    </row>
    <row r="95" spans="1:7" ht="15" customHeight="1">
      <c r="A95" s="55" t="s">
        <v>86</v>
      </c>
      <c r="B95" s="127" t="s">
        <v>331</v>
      </c>
      <c r="C95" s="54" t="s">
        <v>75</v>
      </c>
      <c r="D95" s="42">
        <v>13</v>
      </c>
      <c r="E95" s="53" t="s">
        <v>508</v>
      </c>
      <c r="F95" s="54" t="s">
        <v>375</v>
      </c>
      <c r="G95" s="103">
        <v>118500</v>
      </c>
    </row>
    <row r="96" spans="1:7" ht="15.75" customHeight="1">
      <c r="A96" s="137" t="s">
        <v>184</v>
      </c>
      <c r="B96" s="128" t="s">
        <v>331</v>
      </c>
      <c r="C96" s="54" t="s">
        <v>200</v>
      </c>
      <c r="D96" s="42">
        <v>13</v>
      </c>
      <c r="E96" s="53" t="s">
        <v>58</v>
      </c>
      <c r="F96" s="54"/>
      <c r="G96" s="102">
        <f>SUM(G97)</f>
        <v>50000</v>
      </c>
    </row>
    <row r="97" spans="1:7" ht="18.75" customHeight="1">
      <c r="A97" s="76" t="s">
        <v>182</v>
      </c>
      <c r="B97" s="128" t="s">
        <v>331</v>
      </c>
      <c r="C97" s="54" t="s">
        <v>75</v>
      </c>
      <c r="D97" s="42">
        <v>13</v>
      </c>
      <c r="E97" s="53" t="s">
        <v>183</v>
      </c>
      <c r="F97" s="54"/>
      <c r="G97" s="103">
        <f>SUM(G98)</f>
        <v>50000</v>
      </c>
    </row>
    <row r="98" spans="1:7" ht="15.75" customHeight="1">
      <c r="A98" s="16" t="s">
        <v>453</v>
      </c>
      <c r="B98" s="128" t="s">
        <v>331</v>
      </c>
      <c r="C98" s="54" t="s">
        <v>75</v>
      </c>
      <c r="D98" s="42">
        <v>13</v>
      </c>
      <c r="E98" s="53" t="s">
        <v>183</v>
      </c>
      <c r="F98" s="54" t="s">
        <v>78</v>
      </c>
      <c r="G98" s="103">
        <v>50000</v>
      </c>
    </row>
    <row r="99" spans="1:7" ht="23.25" customHeight="1">
      <c r="A99" s="82" t="s">
        <v>88</v>
      </c>
      <c r="B99" s="129" t="s">
        <v>331</v>
      </c>
      <c r="C99" s="56" t="s">
        <v>75</v>
      </c>
      <c r="D99" s="58">
        <v>13</v>
      </c>
      <c r="E99" s="58" t="s">
        <v>212</v>
      </c>
      <c r="F99" s="56"/>
      <c r="G99" s="102">
        <f>SUM(G100)</f>
        <v>522112</v>
      </c>
    </row>
    <row r="100" spans="1:7" ht="23.25" customHeight="1">
      <c r="A100" s="136" t="s">
        <v>503</v>
      </c>
      <c r="B100" s="128" t="s">
        <v>331</v>
      </c>
      <c r="C100" s="54" t="s">
        <v>75</v>
      </c>
      <c r="D100" s="42">
        <v>13</v>
      </c>
      <c r="E100" s="53" t="s">
        <v>213</v>
      </c>
      <c r="F100" s="6"/>
      <c r="G100" s="103">
        <f>SUM(G101)</f>
        <v>522112</v>
      </c>
    </row>
    <row r="101" spans="1:7" ht="19.5" customHeight="1">
      <c r="A101" s="55" t="s">
        <v>44</v>
      </c>
      <c r="B101" s="124" t="s">
        <v>331</v>
      </c>
      <c r="C101" s="54" t="s">
        <v>200</v>
      </c>
      <c r="D101" s="42">
        <v>13</v>
      </c>
      <c r="E101" s="53" t="s">
        <v>214</v>
      </c>
      <c r="F101" s="6"/>
      <c r="G101" s="103">
        <f>SUM(G102:G103)</f>
        <v>522112</v>
      </c>
    </row>
    <row r="102" spans="1:7" ht="21.75" customHeight="1">
      <c r="A102" s="45" t="s">
        <v>454</v>
      </c>
      <c r="B102" s="126" t="s">
        <v>331</v>
      </c>
      <c r="C102" s="54" t="s">
        <v>75</v>
      </c>
      <c r="D102" s="42">
        <v>13</v>
      </c>
      <c r="E102" s="53" t="s">
        <v>214</v>
      </c>
      <c r="F102" s="54" t="s">
        <v>81</v>
      </c>
      <c r="G102" s="103">
        <v>253612</v>
      </c>
    </row>
    <row r="103" spans="1:7" ht="18" customHeight="1">
      <c r="A103" s="52" t="s">
        <v>83</v>
      </c>
      <c r="B103" s="129" t="s">
        <v>331</v>
      </c>
      <c r="C103" s="54" t="s">
        <v>75</v>
      </c>
      <c r="D103" s="42">
        <v>13</v>
      </c>
      <c r="E103" s="53" t="s">
        <v>214</v>
      </c>
      <c r="F103" s="54" t="s">
        <v>82</v>
      </c>
      <c r="G103" s="103">
        <v>268500</v>
      </c>
    </row>
    <row r="104" spans="1:7" ht="18" customHeight="1">
      <c r="A104" s="82" t="s">
        <v>186</v>
      </c>
      <c r="B104" s="128" t="s">
        <v>331</v>
      </c>
      <c r="C104" s="56" t="s">
        <v>75</v>
      </c>
      <c r="D104" s="58">
        <v>13</v>
      </c>
      <c r="E104" s="58" t="s">
        <v>185</v>
      </c>
      <c r="F104" s="56"/>
      <c r="G104" s="102">
        <f>SUM(G105)</f>
        <v>833619</v>
      </c>
    </row>
    <row r="105" spans="1:7" ht="22.5" customHeight="1">
      <c r="A105" s="75" t="s">
        <v>188</v>
      </c>
      <c r="B105" s="128" t="s">
        <v>331</v>
      </c>
      <c r="C105" s="6" t="s">
        <v>75</v>
      </c>
      <c r="D105" s="42">
        <v>13</v>
      </c>
      <c r="E105" s="53" t="s">
        <v>187</v>
      </c>
      <c r="F105" s="6"/>
      <c r="G105" s="103">
        <f>SUM(G106)</f>
        <v>833619</v>
      </c>
    </row>
    <row r="106" spans="1:7" ht="30.75" customHeight="1">
      <c r="A106" s="76" t="s">
        <v>216</v>
      </c>
      <c r="B106" s="126" t="s">
        <v>331</v>
      </c>
      <c r="C106" s="6" t="s">
        <v>75</v>
      </c>
      <c r="D106" s="42">
        <v>13</v>
      </c>
      <c r="E106" s="53" t="s">
        <v>215</v>
      </c>
      <c r="F106" s="6"/>
      <c r="G106" s="103">
        <f>SUM(G107:G108)</f>
        <v>833619</v>
      </c>
    </row>
    <row r="107" spans="1:7" ht="18.75" customHeight="1">
      <c r="A107" s="16" t="s">
        <v>453</v>
      </c>
      <c r="B107" s="129" t="s">
        <v>331</v>
      </c>
      <c r="C107" s="6" t="s">
        <v>75</v>
      </c>
      <c r="D107" s="42">
        <v>13</v>
      </c>
      <c r="E107" s="53" t="s">
        <v>215</v>
      </c>
      <c r="F107" s="6" t="s">
        <v>78</v>
      </c>
      <c r="G107" s="103">
        <v>727619</v>
      </c>
    </row>
    <row r="108" spans="1:7" ht="16.5" customHeight="1">
      <c r="A108" s="45" t="s">
        <v>454</v>
      </c>
      <c r="B108" s="128" t="s">
        <v>331</v>
      </c>
      <c r="C108" s="6" t="s">
        <v>75</v>
      </c>
      <c r="D108" s="42">
        <v>13</v>
      </c>
      <c r="E108" s="53" t="s">
        <v>215</v>
      </c>
      <c r="F108" s="6" t="s">
        <v>81</v>
      </c>
      <c r="G108" s="103">
        <v>106000</v>
      </c>
    </row>
    <row r="109" spans="1:7" ht="31.5">
      <c r="A109" s="83" t="s">
        <v>218</v>
      </c>
      <c r="B109" s="126" t="s">
        <v>331</v>
      </c>
      <c r="C109" s="56" t="s">
        <v>75</v>
      </c>
      <c r="D109" s="58">
        <v>13</v>
      </c>
      <c r="E109" s="58" t="s">
        <v>217</v>
      </c>
      <c r="F109" s="56"/>
      <c r="G109" s="102">
        <f>SUM(G110)</f>
        <v>8884000</v>
      </c>
    </row>
    <row r="110" spans="1:7" ht="29.25" customHeight="1">
      <c r="A110" s="84" t="s">
        <v>221</v>
      </c>
      <c r="B110" s="126" t="s">
        <v>331</v>
      </c>
      <c r="C110" s="6" t="s">
        <v>75</v>
      </c>
      <c r="D110" s="8">
        <v>13</v>
      </c>
      <c r="E110" s="53" t="s">
        <v>219</v>
      </c>
      <c r="F110" s="6"/>
      <c r="G110" s="103">
        <f>SUM(G111)</f>
        <v>8884000</v>
      </c>
    </row>
    <row r="111" spans="1:7" ht="31.5" customHeight="1">
      <c r="A111" s="76" t="s">
        <v>470</v>
      </c>
      <c r="B111" s="126" t="s">
        <v>331</v>
      </c>
      <c r="C111" s="6" t="s">
        <v>75</v>
      </c>
      <c r="D111" s="8">
        <v>13</v>
      </c>
      <c r="E111" s="53" t="s">
        <v>220</v>
      </c>
      <c r="F111" s="6"/>
      <c r="G111" s="103">
        <f>SUM(G112:G114)</f>
        <v>8884000</v>
      </c>
    </row>
    <row r="112" spans="1:7" ht="46.5" customHeight="1">
      <c r="A112" s="16" t="s">
        <v>453</v>
      </c>
      <c r="B112" s="129" t="s">
        <v>331</v>
      </c>
      <c r="C112" s="6" t="s">
        <v>75</v>
      </c>
      <c r="D112" s="8">
        <v>13</v>
      </c>
      <c r="E112" s="53" t="s">
        <v>220</v>
      </c>
      <c r="F112" s="6" t="s">
        <v>78</v>
      </c>
      <c r="G112" s="103">
        <v>6078000</v>
      </c>
    </row>
    <row r="113" spans="1:7" ht="19.5" customHeight="1">
      <c r="A113" s="45" t="s">
        <v>454</v>
      </c>
      <c r="B113" s="130" t="s">
        <v>331</v>
      </c>
      <c r="C113" s="6" t="s">
        <v>75</v>
      </c>
      <c r="D113" s="8">
        <v>13</v>
      </c>
      <c r="E113" s="53" t="s">
        <v>220</v>
      </c>
      <c r="F113" s="6" t="s">
        <v>81</v>
      </c>
      <c r="G113" s="103">
        <v>2595000</v>
      </c>
    </row>
    <row r="114" spans="1:7" ht="19.5" customHeight="1">
      <c r="A114" s="52" t="s">
        <v>83</v>
      </c>
      <c r="B114" s="130" t="s">
        <v>331</v>
      </c>
      <c r="C114" s="6" t="s">
        <v>75</v>
      </c>
      <c r="D114" s="8">
        <v>13</v>
      </c>
      <c r="E114" s="53" t="s">
        <v>220</v>
      </c>
      <c r="F114" s="6" t="s">
        <v>82</v>
      </c>
      <c r="G114" s="103">
        <v>211000</v>
      </c>
    </row>
    <row r="115" spans="1:7" ht="19.5" customHeight="1">
      <c r="A115" s="60" t="s">
        <v>671</v>
      </c>
      <c r="B115" s="130" t="s">
        <v>331</v>
      </c>
      <c r="C115" s="56" t="s">
        <v>75</v>
      </c>
      <c r="D115" s="58">
        <v>13</v>
      </c>
      <c r="E115" s="58" t="s">
        <v>669</v>
      </c>
      <c r="F115" s="6"/>
      <c r="G115" s="102">
        <f>SUM(G116)</f>
        <v>220000</v>
      </c>
    </row>
    <row r="116" spans="1:7" ht="19.5" customHeight="1">
      <c r="A116" s="52" t="s">
        <v>672</v>
      </c>
      <c r="B116" s="130" t="s">
        <v>331</v>
      </c>
      <c r="C116" s="54" t="s">
        <v>75</v>
      </c>
      <c r="D116" s="8">
        <v>13</v>
      </c>
      <c r="E116" s="53" t="s">
        <v>670</v>
      </c>
      <c r="F116" s="6"/>
      <c r="G116" s="103">
        <f>SUM(G117)</f>
        <v>220000</v>
      </c>
    </row>
    <row r="117" spans="1:7" ht="19.5" customHeight="1">
      <c r="A117" s="52" t="s">
        <v>590</v>
      </c>
      <c r="B117" s="130" t="s">
        <v>331</v>
      </c>
      <c r="C117" s="54" t="s">
        <v>75</v>
      </c>
      <c r="D117" s="53">
        <v>13</v>
      </c>
      <c r="E117" s="157" t="s">
        <v>592</v>
      </c>
      <c r="F117" s="6"/>
      <c r="G117" s="103">
        <f>SUM(G118)</f>
        <v>220000</v>
      </c>
    </row>
    <row r="118" spans="1:7" ht="18" customHeight="1">
      <c r="A118" s="52" t="s">
        <v>591</v>
      </c>
      <c r="B118" s="124" t="s">
        <v>331</v>
      </c>
      <c r="C118" s="54" t="s">
        <v>75</v>
      </c>
      <c r="D118" s="8">
        <v>13</v>
      </c>
      <c r="E118" s="157" t="s">
        <v>592</v>
      </c>
      <c r="F118" s="54" t="s">
        <v>593</v>
      </c>
      <c r="G118" s="103">
        <v>220000</v>
      </c>
    </row>
    <row r="119" spans="1:7" ht="31.5">
      <c r="A119" s="30" t="s">
        <v>385</v>
      </c>
      <c r="B119" s="124" t="s">
        <v>331</v>
      </c>
      <c r="C119" s="32" t="s">
        <v>80</v>
      </c>
      <c r="D119" s="31"/>
      <c r="E119" s="31"/>
      <c r="F119" s="6"/>
      <c r="G119" s="102">
        <f>SUM(G120+G129)</f>
        <v>1127600</v>
      </c>
    </row>
    <row r="120" spans="1:7" ht="33" customHeight="1">
      <c r="A120" s="30" t="s">
        <v>386</v>
      </c>
      <c r="B120" s="128" t="s">
        <v>331</v>
      </c>
      <c r="C120" s="32" t="s">
        <v>80</v>
      </c>
      <c r="D120" s="36" t="s">
        <v>96</v>
      </c>
      <c r="E120" s="31"/>
      <c r="F120" s="6"/>
      <c r="G120" s="102">
        <f>SUM(G121)</f>
        <v>1047500</v>
      </c>
    </row>
    <row r="121" spans="1:7" ht="30" customHeight="1">
      <c r="A121" s="85" t="s">
        <v>227</v>
      </c>
      <c r="B121" s="126" t="s">
        <v>331</v>
      </c>
      <c r="C121" s="6" t="s">
        <v>80</v>
      </c>
      <c r="D121" s="12" t="s">
        <v>96</v>
      </c>
      <c r="E121" s="53" t="s">
        <v>462</v>
      </c>
      <c r="F121" s="6"/>
      <c r="G121" s="103">
        <f>SUM(G122)</f>
        <v>1047500</v>
      </c>
    </row>
    <row r="122" spans="1:7" ht="80.25" customHeight="1">
      <c r="A122" s="113" t="s">
        <v>505</v>
      </c>
      <c r="B122" s="129" t="s">
        <v>331</v>
      </c>
      <c r="C122" s="54" t="s">
        <v>80</v>
      </c>
      <c r="D122" s="70" t="s">
        <v>96</v>
      </c>
      <c r="E122" s="53" t="s">
        <v>230</v>
      </c>
      <c r="F122" s="6"/>
      <c r="G122" s="103">
        <f>SUM(G123+G126)</f>
        <v>1047500</v>
      </c>
    </row>
    <row r="123" spans="1:7" ht="21" customHeight="1">
      <c r="A123" s="76" t="s">
        <v>470</v>
      </c>
      <c r="B123" s="128" t="s">
        <v>331</v>
      </c>
      <c r="C123" s="6" t="s">
        <v>80</v>
      </c>
      <c r="D123" s="12" t="s">
        <v>96</v>
      </c>
      <c r="E123" s="53" t="s">
        <v>228</v>
      </c>
      <c r="F123" s="6"/>
      <c r="G123" s="103">
        <f>SUM(G124+G125)</f>
        <v>929000</v>
      </c>
    </row>
    <row r="124" spans="1:7" ht="48.75" customHeight="1">
      <c r="A124" s="16" t="s">
        <v>453</v>
      </c>
      <c r="B124" s="126" t="s">
        <v>331</v>
      </c>
      <c r="C124" s="6" t="s">
        <v>80</v>
      </c>
      <c r="D124" s="12" t="s">
        <v>96</v>
      </c>
      <c r="E124" s="53" t="s">
        <v>228</v>
      </c>
      <c r="F124" s="6" t="s">
        <v>78</v>
      </c>
      <c r="G124" s="103">
        <v>917000</v>
      </c>
    </row>
    <row r="125" spans="1:7" ht="15" customHeight="1">
      <c r="A125" s="45" t="s">
        <v>454</v>
      </c>
      <c r="B125" s="126" t="s">
        <v>331</v>
      </c>
      <c r="C125" s="54" t="s">
        <v>80</v>
      </c>
      <c r="D125" s="70" t="s">
        <v>96</v>
      </c>
      <c r="E125" s="53" t="s">
        <v>228</v>
      </c>
      <c r="F125" s="54" t="s">
        <v>81</v>
      </c>
      <c r="G125" s="103">
        <v>12000</v>
      </c>
    </row>
    <row r="126" spans="1:7" ht="45.75" customHeight="1">
      <c r="A126" s="55" t="s">
        <v>507</v>
      </c>
      <c r="B126" s="126" t="s">
        <v>331</v>
      </c>
      <c r="C126" s="54" t="s">
        <v>80</v>
      </c>
      <c r="D126" s="70" t="s">
        <v>96</v>
      </c>
      <c r="E126" s="53" t="s">
        <v>509</v>
      </c>
      <c r="F126" s="6"/>
      <c r="G126" s="103">
        <f>SUM(G127)</f>
        <v>118500</v>
      </c>
    </row>
    <row r="127" spans="1:7" ht="18" customHeight="1">
      <c r="A127" s="55" t="s">
        <v>86</v>
      </c>
      <c r="B127" s="126" t="s">
        <v>331</v>
      </c>
      <c r="C127" s="54" t="s">
        <v>80</v>
      </c>
      <c r="D127" s="70" t="s">
        <v>96</v>
      </c>
      <c r="E127" s="53" t="s">
        <v>509</v>
      </c>
      <c r="F127" s="54" t="s">
        <v>375</v>
      </c>
      <c r="G127" s="103">
        <v>118500</v>
      </c>
    </row>
    <row r="128" spans="1:7" ht="18.75" customHeight="1">
      <c r="A128" s="55" t="s">
        <v>538</v>
      </c>
      <c r="B128" s="129" t="s">
        <v>331</v>
      </c>
      <c r="C128" s="54" t="s">
        <v>80</v>
      </c>
      <c r="D128" s="70" t="s">
        <v>513</v>
      </c>
      <c r="E128" s="53"/>
      <c r="F128" s="54"/>
      <c r="G128" s="103">
        <v>80100</v>
      </c>
    </row>
    <row r="129" spans="1:7" ht="30" customHeight="1">
      <c r="A129" s="72" t="s">
        <v>510</v>
      </c>
      <c r="B129" s="130" t="s">
        <v>331</v>
      </c>
      <c r="C129" s="54" t="s">
        <v>80</v>
      </c>
      <c r="D129" s="70" t="s">
        <v>513</v>
      </c>
      <c r="E129" s="53" t="s">
        <v>463</v>
      </c>
      <c r="F129" s="54"/>
      <c r="G129" s="103">
        <f>SUM(G130)</f>
        <v>80100</v>
      </c>
    </row>
    <row r="130" spans="1:7" ht="48.75" customHeight="1">
      <c r="A130" s="55" t="s">
        <v>511</v>
      </c>
      <c r="B130" s="124" t="s">
        <v>331</v>
      </c>
      <c r="C130" s="54" t="s">
        <v>80</v>
      </c>
      <c r="D130" s="70" t="s">
        <v>513</v>
      </c>
      <c r="E130" s="53" t="s">
        <v>56</v>
      </c>
      <c r="F130" s="54"/>
      <c r="G130" s="103">
        <f>SUM(G131)</f>
        <v>80100</v>
      </c>
    </row>
    <row r="131" spans="1:7" ht="64.5" customHeight="1">
      <c r="A131" s="55" t="s">
        <v>512</v>
      </c>
      <c r="B131" s="124" t="s">
        <v>331</v>
      </c>
      <c r="C131" s="54" t="s">
        <v>80</v>
      </c>
      <c r="D131" s="70" t="s">
        <v>513</v>
      </c>
      <c r="E131" s="53" t="s">
        <v>514</v>
      </c>
      <c r="F131" s="54"/>
      <c r="G131" s="103">
        <f>SUM(G132)</f>
        <v>80100</v>
      </c>
    </row>
    <row r="132" spans="1:7" ht="18.75" customHeight="1">
      <c r="A132" s="55" t="s">
        <v>86</v>
      </c>
      <c r="B132" s="128" t="s">
        <v>331</v>
      </c>
      <c r="C132" s="54" t="s">
        <v>80</v>
      </c>
      <c r="D132" s="70" t="s">
        <v>513</v>
      </c>
      <c r="E132" s="53" t="s">
        <v>514</v>
      </c>
      <c r="F132" s="54" t="s">
        <v>375</v>
      </c>
      <c r="G132" s="103">
        <v>80100</v>
      </c>
    </row>
    <row r="133" spans="1:7" ht="15.75">
      <c r="A133" s="30" t="s">
        <v>89</v>
      </c>
      <c r="B133" s="126" t="s">
        <v>331</v>
      </c>
      <c r="C133" s="32" t="s">
        <v>85</v>
      </c>
      <c r="D133" s="70"/>
      <c r="E133" s="31"/>
      <c r="F133" s="6"/>
      <c r="G133" s="102">
        <f>SUM(G134+G141)</f>
        <v>5277535</v>
      </c>
    </row>
    <row r="134" spans="1:7" ht="16.5" customHeight="1">
      <c r="A134" s="30" t="s">
        <v>8</v>
      </c>
      <c r="B134" s="129" t="s">
        <v>331</v>
      </c>
      <c r="C134" s="32" t="s">
        <v>85</v>
      </c>
      <c r="D134" s="36" t="s">
        <v>96</v>
      </c>
      <c r="E134" s="31"/>
      <c r="F134" s="6"/>
      <c r="G134" s="102">
        <f>SUM(G136)</f>
        <v>4013178</v>
      </c>
    </row>
    <row r="135" spans="1:7" ht="45" customHeight="1">
      <c r="A135" s="74" t="s">
        <v>232</v>
      </c>
      <c r="B135" s="128" t="s">
        <v>331</v>
      </c>
      <c r="C135" s="56" t="s">
        <v>85</v>
      </c>
      <c r="D135" s="57" t="s">
        <v>96</v>
      </c>
      <c r="E135" s="58" t="s">
        <v>233</v>
      </c>
      <c r="F135" s="56"/>
      <c r="G135" s="102">
        <f>SUM(G136)</f>
        <v>4013178</v>
      </c>
    </row>
    <row r="136" spans="1:7" ht="45">
      <c r="A136" s="110" t="s">
        <v>501</v>
      </c>
      <c r="B136" s="126" t="s">
        <v>331</v>
      </c>
      <c r="C136" s="54" t="s">
        <v>85</v>
      </c>
      <c r="D136" s="70" t="s">
        <v>96</v>
      </c>
      <c r="E136" s="53" t="s">
        <v>270</v>
      </c>
      <c r="F136" s="54"/>
      <c r="G136" s="103">
        <f>SUM(G137+G139)</f>
        <v>4013178</v>
      </c>
    </row>
    <row r="137" spans="1:7" ht="32.25" customHeight="1">
      <c r="A137" s="73" t="s">
        <v>235</v>
      </c>
      <c r="B137" s="126" t="s">
        <v>331</v>
      </c>
      <c r="C137" s="54" t="s">
        <v>85</v>
      </c>
      <c r="D137" s="70" t="s">
        <v>96</v>
      </c>
      <c r="E137" s="53" t="s">
        <v>271</v>
      </c>
      <c r="F137" s="54"/>
      <c r="G137" s="103">
        <f>SUM(G138)</f>
        <v>1973068</v>
      </c>
    </row>
    <row r="138" spans="1:7" ht="21" customHeight="1">
      <c r="A138" s="55" t="s">
        <v>578</v>
      </c>
      <c r="B138" s="126" t="s">
        <v>331</v>
      </c>
      <c r="C138" s="54" t="s">
        <v>85</v>
      </c>
      <c r="D138" s="70" t="s">
        <v>96</v>
      </c>
      <c r="E138" s="53" t="s">
        <v>271</v>
      </c>
      <c r="F138" s="54" t="s">
        <v>60</v>
      </c>
      <c r="G138" s="103">
        <v>1973068</v>
      </c>
    </row>
    <row r="139" spans="1:7" ht="30.75" customHeight="1">
      <c r="A139" s="73" t="s">
        <v>236</v>
      </c>
      <c r="B139" s="129" t="s">
        <v>331</v>
      </c>
      <c r="C139" s="54" t="s">
        <v>85</v>
      </c>
      <c r="D139" s="70" t="s">
        <v>96</v>
      </c>
      <c r="E139" s="53" t="s">
        <v>272</v>
      </c>
      <c r="F139" s="54"/>
      <c r="G139" s="103">
        <f>SUM(G140)</f>
        <v>2040110</v>
      </c>
    </row>
    <row r="140" spans="1:7" ht="21" customHeight="1">
      <c r="A140" s="45" t="s">
        <v>454</v>
      </c>
      <c r="B140" s="130" t="s">
        <v>331</v>
      </c>
      <c r="C140" s="54" t="s">
        <v>85</v>
      </c>
      <c r="D140" s="70" t="s">
        <v>96</v>
      </c>
      <c r="E140" s="53" t="s">
        <v>272</v>
      </c>
      <c r="F140" s="54" t="s">
        <v>81</v>
      </c>
      <c r="G140" s="103">
        <v>2040110</v>
      </c>
    </row>
    <row r="141" spans="1:7" ht="20.25" customHeight="1">
      <c r="A141" s="87" t="s">
        <v>239</v>
      </c>
      <c r="B141" s="124" t="s">
        <v>331</v>
      </c>
      <c r="C141" s="56" t="s">
        <v>85</v>
      </c>
      <c r="D141" s="57" t="s">
        <v>231</v>
      </c>
      <c r="E141" s="58"/>
      <c r="F141" s="56"/>
      <c r="G141" s="102">
        <f>SUM(G142+G150+G146+G154)</f>
        <v>1264357</v>
      </c>
    </row>
    <row r="142" spans="1:7" ht="43.5" customHeight="1">
      <c r="A142" s="74" t="s">
        <v>243</v>
      </c>
      <c r="B142" s="124" t="s">
        <v>331</v>
      </c>
      <c r="C142" s="56" t="s">
        <v>85</v>
      </c>
      <c r="D142" s="57" t="s">
        <v>231</v>
      </c>
      <c r="E142" s="58" t="s">
        <v>240</v>
      </c>
      <c r="F142" s="56"/>
      <c r="G142" s="102">
        <f>SUM(G143)</f>
        <v>731000</v>
      </c>
    </row>
    <row r="143" spans="1:7" ht="47.25">
      <c r="A143" s="55" t="s">
        <v>244</v>
      </c>
      <c r="B143" s="128" t="s">
        <v>331</v>
      </c>
      <c r="C143" s="54" t="s">
        <v>85</v>
      </c>
      <c r="D143" s="70" t="s">
        <v>231</v>
      </c>
      <c r="E143" s="53" t="s">
        <v>241</v>
      </c>
      <c r="F143" s="54"/>
      <c r="G143" s="103">
        <f>SUM(G144)</f>
        <v>731000</v>
      </c>
    </row>
    <row r="144" spans="1:7" ht="33" customHeight="1">
      <c r="A144" s="88" t="s">
        <v>245</v>
      </c>
      <c r="B144" s="128" t="s">
        <v>331</v>
      </c>
      <c r="C144" s="54" t="s">
        <v>85</v>
      </c>
      <c r="D144" s="70" t="s">
        <v>231</v>
      </c>
      <c r="E144" s="53" t="s">
        <v>242</v>
      </c>
      <c r="F144" s="54"/>
      <c r="G144" s="103">
        <f>SUM(G145)</f>
        <v>731000</v>
      </c>
    </row>
    <row r="145" spans="1:7" ht="21" customHeight="1">
      <c r="A145" s="55" t="s">
        <v>454</v>
      </c>
      <c r="B145" s="124" t="s">
        <v>331</v>
      </c>
      <c r="C145" s="54" t="s">
        <v>85</v>
      </c>
      <c r="D145" s="70" t="s">
        <v>231</v>
      </c>
      <c r="E145" s="53" t="s">
        <v>242</v>
      </c>
      <c r="F145" s="54" t="s">
        <v>81</v>
      </c>
      <c r="G145" s="103">
        <v>731000</v>
      </c>
    </row>
    <row r="146" spans="1:7" ht="43.5" customHeight="1">
      <c r="A146" s="74" t="s">
        <v>232</v>
      </c>
      <c r="B146" s="126" t="s">
        <v>331</v>
      </c>
      <c r="C146" s="56" t="s">
        <v>85</v>
      </c>
      <c r="D146" s="57" t="s">
        <v>231</v>
      </c>
      <c r="E146" s="90" t="s">
        <v>233</v>
      </c>
      <c r="F146" s="69"/>
      <c r="G146" s="102">
        <f>SUM(G147)</f>
        <v>202000</v>
      </c>
    </row>
    <row r="147" spans="1:7" ht="46.5" customHeight="1">
      <c r="A147" s="86" t="s">
        <v>234</v>
      </c>
      <c r="B147" s="129" t="s">
        <v>331</v>
      </c>
      <c r="C147" s="54" t="s">
        <v>85</v>
      </c>
      <c r="D147" s="70" t="s">
        <v>231</v>
      </c>
      <c r="E147" s="92" t="s">
        <v>270</v>
      </c>
      <c r="F147" s="44"/>
      <c r="G147" s="103">
        <f>SUM(G148)</f>
        <v>202000</v>
      </c>
    </row>
    <row r="148" spans="1:7" ht="27" customHeight="1">
      <c r="A148" s="76" t="s">
        <v>238</v>
      </c>
      <c r="B148" s="129" t="s">
        <v>331</v>
      </c>
      <c r="C148" s="54" t="s">
        <v>85</v>
      </c>
      <c r="D148" s="70" t="s">
        <v>231</v>
      </c>
      <c r="E148" s="92" t="s">
        <v>237</v>
      </c>
      <c r="F148" s="44"/>
      <c r="G148" s="103">
        <f>SUM(G149)</f>
        <v>202000</v>
      </c>
    </row>
    <row r="149" spans="1:7" ht="21.75" customHeight="1">
      <c r="A149" s="45" t="s">
        <v>454</v>
      </c>
      <c r="B149" s="128" t="s">
        <v>331</v>
      </c>
      <c r="C149" s="54" t="s">
        <v>85</v>
      </c>
      <c r="D149" s="70" t="s">
        <v>231</v>
      </c>
      <c r="E149" s="92" t="s">
        <v>237</v>
      </c>
      <c r="F149" s="44" t="s">
        <v>81</v>
      </c>
      <c r="G149" s="103">
        <v>202000</v>
      </c>
    </row>
    <row r="150" spans="1:7" ht="18.75" customHeight="1">
      <c r="A150" s="72" t="s">
        <v>251</v>
      </c>
      <c r="B150" s="128" t="s">
        <v>331</v>
      </c>
      <c r="C150" s="56" t="s">
        <v>85</v>
      </c>
      <c r="D150" s="57" t="s">
        <v>231</v>
      </c>
      <c r="E150" s="58" t="s">
        <v>471</v>
      </c>
      <c r="F150" s="56"/>
      <c r="G150" s="102">
        <f>SUM(G151)</f>
        <v>10000</v>
      </c>
    </row>
    <row r="151" spans="1:7" ht="36.75" customHeight="1">
      <c r="A151" s="55" t="s">
        <v>252</v>
      </c>
      <c r="B151" s="126" t="s">
        <v>331</v>
      </c>
      <c r="C151" s="54" t="s">
        <v>85</v>
      </c>
      <c r="D151" s="70" t="s">
        <v>231</v>
      </c>
      <c r="E151" s="53" t="s">
        <v>39</v>
      </c>
      <c r="F151" s="54"/>
      <c r="G151" s="103">
        <f>SUM(G152)</f>
        <v>10000</v>
      </c>
    </row>
    <row r="152" spans="1:7" ht="29.25" customHeight="1">
      <c r="A152" s="76" t="s">
        <v>253</v>
      </c>
      <c r="B152" s="129" t="s">
        <v>331</v>
      </c>
      <c r="C152" s="54" t="s">
        <v>85</v>
      </c>
      <c r="D152" s="70" t="s">
        <v>231</v>
      </c>
      <c r="E152" s="53" t="s">
        <v>250</v>
      </c>
      <c r="F152" s="54"/>
      <c r="G152" s="103">
        <f>SUM(G153)</f>
        <v>10000</v>
      </c>
    </row>
    <row r="153" spans="1:7" ht="22.5" customHeight="1">
      <c r="A153" s="55" t="s">
        <v>454</v>
      </c>
      <c r="B153" s="128" t="s">
        <v>331</v>
      </c>
      <c r="C153" s="54" t="s">
        <v>85</v>
      </c>
      <c r="D153" s="70" t="s">
        <v>231</v>
      </c>
      <c r="E153" s="53" t="s">
        <v>250</v>
      </c>
      <c r="F153" s="54" t="s">
        <v>81</v>
      </c>
      <c r="G153" s="103">
        <v>10000</v>
      </c>
    </row>
    <row r="154" spans="1:7" ht="22.5" customHeight="1">
      <c r="A154" s="72" t="s">
        <v>663</v>
      </c>
      <c r="B154" s="127" t="s">
        <v>331</v>
      </c>
      <c r="C154" s="56" t="s">
        <v>85</v>
      </c>
      <c r="D154" s="57" t="s">
        <v>231</v>
      </c>
      <c r="E154" s="58" t="s">
        <v>185</v>
      </c>
      <c r="F154" s="54"/>
      <c r="G154" s="102">
        <f>SUM(G155)</f>
        <v>321357</v>
      </c>
    </row>
    <row r="155" spans="1:7" ht="22.5" customHeight="1">
      <c r="A155" s="55" t="s">
        <v>664</v>
      </c>
      <c r="B155" s="128" t="s">
        <v>331</v>
      </c>
      <c r="C155" s="54" t="s">
        <v>85</v>
      </c>
      <c r="D155" s="70" t="s">
        <v>231</v>
      </c>
      <c r="E155" s="53" t="s">
        <v>187</v>
      </c>
      <c r="F155" s="54"/>
      <c r="G155" s="103">
        <f>SUM(G156+G158)</f>
        <v>321357</v>
      </c>
    </row>
    <row r="156" spans="1:7" ht="32.25" customHeight="1">
      <c r="A156" s="55" t="s">
        <v>666</v>
      </c>
      <c r="B156" s="128" t="s">
        <v>331</v>
      </c>
      <c r="C156" s="54" t="s">
        <v>85</v>
      </c>
      <c r="D156" s="70" t="s">
        <v>231</v>
      </c>
      <c r="E156" s="53" t="s">
        <v>665</v>
      </c>
      <c r="F156" s="54"/>
      <c r="G156" s="103">
        <f>SUM(G157)</f>
        <v>209470</v>
      </c>
    </row>
    <row r="157" spans="1:7" ht="22.5" customHeight="1">
      <c r="A157" s="55" t="s">
        <v>86</v>
      </c>
      <c r="B157" s="128" t="s">
        <v>331</v>
      </c>
      <c r="C157" s="54" t="s">
        <v>85</v>
      </c>
      <c r="D157" s="70" t="s">
        <v>231</v>
      </c>
      <c r="E157" s="53" t="s">
        <v>665</v>
      </c>
      <c r="F157" s="54" t="s">
        <v>375</v>
      </c>
      <c r="G157" s="103">
        <v>209470</v>
      </c>
    </row>
    <row r="158" spans="1:7" ht="81.75" customHeight="1">
      <c r="A158" s="55" t="s">
        <v>668</v>
      </c>
      <c r="B158" s="128" t="s">
        <v>331</v>
      </c>
      <c r="C158" s="54" t="s">
        <v>85</v>
      </c>
      <c r="D158" s="70" t="s">
        <v>231</v>
      </c>
      <c r="E158" s="53" t="s">
        <v>667</v>
      </c>
      <c r="F158" s="54"/>
      <c r="G158" s="103">
        <f>SUM(G159)</f>
        <v>111887</v>
      </c>
    </row>
    <row r="159" spans="1:7" ht="22.5" customHeight="1">
      <c r="A159" s="55" t="s">
        <v>86</v>
      </c>
      <c r="B159" s="128" t="s">
        <v>331</v>
      </c>
      <c r="C159" s="54" t="s">
        <v>85</v>
      </c>
      <c r="D159" s="70" t="s">
        <v>231</v>
      </c>
      <c r="E159" s="53" t="s">
        <v>667</v>
      </c>
      <c r="F159" s="54" t="s">
        <v>375</v>
      </c>
      <c r="G159" s="103">
        <v>111887</v>
      </c>
    </row>
    <row r="160" spans="1:7" ht="19.5" customHeight="1">
      <c r="A160" s="72" t="s">
        <v>515</v>
      </c>
      <c r="B160" s="126" t="s">
        <v>331</v>
      </c>
      <c r="C160" s="54" t="s">
        <v>516</v>
      </c>
      <c r="D160" s="70"/>
      <c r="E160" s="53"/>
      <c r="F160" s="54"/>
      <c r="G160" s="102">
        <f>SUM(G161+G174+G181)</f>
        <v>3622513</v>
      </c>
    </row>
    <row r="161" spans="1:7" ht="21" customHeight="1">
      <c r="A161" s="72" t="s">
        <v>517</v>
      </c>
      <c r="B161" s="126" t="s">
        <v>331</v>
      </c>
      <c r="C161" s="54" t="s">
        <v>516</v>
      </c>
      <c r="D161" s="70" t="s">
        <v>77</v>
      </c>
      <c r="E161" s="53"/>
      <c r="F161" s="54"/>
      <c r="G161" s="103">
        <f>SUM(G168+G162+G172)</f>
        <v>2137513</v>
      </c>
    </row>
    <row r="162" spans="1:7" ht="36" customHeight="1">
      <c r="A162" s="72" t="s">
        <v>637</v>
      </c>
      <c r="B162" s="126" t="s">
        <v>331</v>
      </c>
      <c r="C162" s="54" t="s">
        <v>516</v>
      </c>
      <c r="D162" s="70" t="s">
        <v>77</v>
      </c>
      <c r="E162" s="53" t="s">
        <v>640</v>
      </c>
      <c r="F162" s="54"/>
      <c r="G162" s="103">
        <f>SUM(G163)</f>
        <v>826986</v>
      </c>
    </row>
    <row r="163" spans="1:7" ht="51.75" customHeight="1">
      <c r="A163" s="55" t="s">
        <v>639</v>
      </c>
      <c r="B163" s="126" t="s">
        <v>331</v>
      </c>
      <c r="C163" s="54" t="s">
        <v>516</v>
      </c>
      <c r="D163" s="70" t="s">
        <v>77</v>
      </c>
      <c r="E163" s="53" t="s">
        <v>638</v>
      </c>
      <c r="F163" s="54"/>
      <c r="G163" s="103">
        <f>SUM(G166+G164)</f>
        <v>826986</v>
      </c>
    </row>
    <row r="164" spans="1:7" ht="19.5" customHeight="1">
      <c r="A164" s="55" t="s">
        <v>661</v>
      </c>
      <c r="B164" s="126" t="s">
        <v>331</v>
      </c>
      <c r="C164" s="54" t="s">
        <v>516</v>
      </c>
      <c r="D164" s="70" t="s">
        <v>77</v>
      </c>
      <c r="E164" s="53" t="s">
        <v>659</v>
      </c>
      <c r="F164" s="54"/>
      <c r="G164" s="103">
        <f>SUM(G165)</f>
        <v>750000</v>
      </c>
    </row>
    <row r="165" spans="1:7" ht="19.5" customHeight="1">
      <c r="A165" s="55" t="s">
        <v>86</v>
      </c>
      <c r="B165" s="126" t="s">
        <v>331</v>
      </c>
      <c r="C165" s="54" t="s">
        <v>516</v>
      </c>
      <c r="D165" s="70" t="s">
        <v>77</v>
      </c>
      <c r="E165" s="53" t="s">
        <v>659</v>
      </c>
      <c r="F165" s="54" t="s">
        <v>375</v>
      </c>
      <c r="G165" s="103">
        <v>750000</v>
      </c>
    </row>
    <row r="166" spans="1:7" ht="19.5" customHeight="1">
      <c r="A166" s="55" t="s">
        <v>641</v>
      </c>
      <c r="B166" s="126" t="s">
        <v>331</v>
      </c>
      <c r="C166" s="54" t="s">
        <v>516</v>
      </c>
      <c r="D166" s="70" t="s">
        <v>77</v>
      </c>
      <c r="E166" s="53" t="s">
        <v>642</v>
      </c>
      <c r="F166" s="54"/>
      <c r="G166" s="103">
        <f>SUM(G167)</f>
        <v>76986</v>
      </c>
    </row>
    <row r="167" spans="1:7" ht="20.25" customHeight="1">
      <c r="A167" s="55" t="s">
        <v>86</v>
      </c>
      <c r="B167" s="126" t="s">
        <v>331</v>
      </c>
      <c r="C167" s="54" t="s">
        <v>516</v>
      </c>
      <c r="D167" s="70" t="s">
        <v>77</v>
      </c>
      <c r="E167" s="53" t="s">
        <v>642</v>
      </c>
      <c r="F167" s="54" t="s">
        <v>375</v>
      </c>
      <c r="G167" s="103">
        <v>76986</v>
      </c>
    </row>
    <row r="168" spans="1:7" ht="34.5" customHeight="1">
      <c r="A168" s="55" t="s">
        <v>518</v>
      </c>
      <c r="B168" s="126" t="s">
        <v>331</v>
      </c>
      <c r="C168" s="54" t="s">
        <v>516</v>
      </c>
      <c r="D168" s="70" t="s">
        <v>77</v>
      </c>
      <c r="E168" s="53" t="s">
        <v>519</v>
      </c>
      <c r="F168" s="54"/>
      <c r="G168" s="103">
        <f>SUM(G169)</f>
        <v>1060527</v>
      </c>
    </row>
    <row r="169" spans="1:7" ht="46.5" customHeight="1">
      <c r="A169" s="55" t="s">
        <v>520</v>
      </c>
      <c r="B169" s="129" t="s">
        <v>331</v>
      </c>
      <c r="C169" s="54" t="s">
        <v>516</v>
      </c>
      <c r="D169" s="70" t="s">
        <v>77</v>
      </c>
      <c r="E169" s="53" t="s">
        <v>521</v>
      </c>
      <c r="F169" s="54"/>
      <c r="G169" s="103">
        <f>SUM(G170)</f>
        <v>1060527</v>
      </c>
    </row>
    <row r="170" spans="1:7" ht="30.75" customHeight="1">
      <c r="A170" s="55" t="s">
        <v>522</v>
      </c>
      <c r="B170" s="130" t="s">
        <v>331</v>
      </c>
      <c r="C170" s="54" t="s">
        <v>516</v>
      </c>
      <c r="D170" s="70" t="s">
        <v>77</v>
      </c>
      <c r="E170" s="53" t="s">
        <v>523</v>
      </c>
      <c r="F170" s="54"/>
      <c r="G170" s="103">
        <f>SUM(G171)</f>
        <v>1060527</v>
      </c>
    </row>
    <row r="171" spans="1:7" ht="21" customHeight="1">
      <c r="A171" s="55" t="s">
        <v>86</v>
      </c>
      <c r="B171" s="124" t="s">
        <v>331</v>
      </c>
      <c r="C171" s="54" t="s">
        <v>516</v>
      </c>
      <c r="D171" s="70" t="s">
        <v>77</v>
      </c>
      <c r="E171" s="53" t="s">
        <v>523</v>
      </c>
      <c r="F171" s="54" t="s">
        <v>375</v>
      </c>
      <c r="G171" s="103">
        <v>1060527</v>
      </c>
    </row>
    <row r="172" spans="1:7" ht="31.5" customHeight="1">
      <c r="A172" s="55" t="s">
        <v>655</v>
      </c>
      <c r="B172" s="124" t="s">
        <v>331</v>
      </c>
      <c r="C172" s="54" t="s">
        <v>516</v>
      </c>
      <c r="D172" s="70" t="s">
        <v>77</v>
      </c>
      <c r="E172" s="53" t="s">
        <v>656</v>
      </c>
      <c r="F172" s="54"/>
      <c r="G172" s="103">
        <f>SUM(G173)</f>
        <v>250000</v>
      </c>
    </row>
    <row r="173" spans="1:7" ht="34.5" customHeight="1">
      <c r="A173" s="55" t="s">
        <v>657</v>
      </c>
      <c r="B173" s="124" t="s">
        <v>331</v>
      </c>
      <c r="C173" s="54" t="s">
        <v>516</v>
      </c>
      <c r="D173" s="70" t="s">
        <v>77</v>
      </c>
      <c r="E173" s="53" t="s">
        <v>656</v>
      </c>
      <c r="F173" s="54" t="s">
        <v>60</v>
      </c>
      <c r="G173" s="103">
        <v>250000</v>
      </c>
    </row>
    <row r="174" spans="1:7" ht="21" customHeight="1">
      <c r="A174" s="72" t="s">
        <v>524</v>
      </c>
      <c r="B174" s="124" t="s">
        <v>331</v>
      </c>
      <c r="C174" s="54" t="s">
        <v>516</v>
      </c>
      <c r="D174" s="70" t="s">
        <v>80</v>
      </c>
      <c r="E174" s="53"/>
      <c r="F174" s="54"/>
      <c r="G174" s="103">
        <f>SUM(G175)</f>
        <v>709900</v>
      </c>
    </row>
    <row r="175" spans="1:7" ht="33" customHeight="1">
      <c r="A175" s="55" t="s">
        <v>518</v>
      </c>
      <c r="B175" s="128" t="s">
        <v>331</v>
      </c>
      <c r="C175" s="54" t="s">
        <v>516</v>
      </c>
      <c r="D175" s="70" t="s">
        <v>80</v>
      </c>
      <c r="E175" s="53" t="s">
        <v>519</v>
      </c>
      <c r="F175" s="54"/>
      <c r="G175" s="103">
        <f>SUM(G176)</f>
        <v>709900</v>
      </c>
    </row>
    <row r="176" spans="1:7" s="3" customFormat="1" ht="43.5" customHeight="1">
      <c r="A176" s="55" t="s">
        <v>520</v>
      </c>
      <c r="B176" s="126" t="s">
        <v>331</v>
      </c>
      <c r="C176" s="54" t="s">
        <v>516</v>
      </c>
      <c r="D176" s="70" t="s">
        <v>80</v>
      </c>
      <c r="E176" s="53" t="s">
        <v>521</v>
      </c>
      <c r="F176" s="54"/>
      <c r="G176" s="103">
        <f>SUM(G177+G179)</f>
        <v>709900</v>
      </c>
    </row>
    <row r="177" spans="1:7" s="3" customFormat="1" ht="33.75" customHeight="1">
      <c r="A177" s="55" t="s">
        <v>539</v>
      </c>
      <c r="B177" s="129" t="s">
        <v>331</v>
      </c>
      <c r="C177" s="54" t="s">
        <v>516</v>
      </c>
      <c r="D177" s="70" t="s">
        <v>80</v>
      </c>
      <c r="E177" s="53" t="s">
        <v>527</v>
      </c>
      <c r="F177" s="54"/>
      <c r="G177" s="103">
        <f>SUM(G178)</f>
        <v>600000</v>
      </c>
    </row>
    <row r="178" spans="1:7" s="3" customFormat="1" ht="18" customHeight="1">
      <c r="A178" s="55" t="s">
        <v>86</v>
      </c>
      <c r="B178" s="128" t="s">
        <v>331</v>
      </c>
      <c r="C178" s="54" t="s">
        <v>516</v>
      </c>
      <c r="D178" s="70" t="s">
        <v>80</v>
      </c>
      <c r="E178" s="53" t="s">
        <v>527</v>
      </c>
      <c r="F178" s="54" t="s">
        <v>375</v>
      </c>
      <c r="G178" s="103">
        <v>600000</v>
      </c>
    </row>
    <row r="179" spans="1:7" s="15" customFormat="1" ht="32.25" customHeight="1">
      <c r="A179" s="55" t="s">
        <v>540</v>
      </c>
      <c r="B179" s="126" t="s">
        <v>331</v>
      </c>
      <c r="C179" s="54" t="s">
        <v>516</v>
      </c>
      <c r="D179" s="70" t="s">
        <v>80</v>
      </c>
      <c r="E179" s="53" t="s">
        <v>526</v>
      </c>
      <c r="F179" s="54"/>
      <c r="G179" s="103">
        <f>SUM(G180)</f>
        <v>109900</v>
      </c>
    </row>
    <row r="180" spans="1:7" s="3" customFormat="1" ht="19.5" customHeight="1">
      <c r="A180" s="55" t="s">
        <v>86</v>
      </c>
      <c r="B180" s="126" t="s">
        <v>331</v>
      </c>
      <c r="C180" s="54" t="s">
        <v>516</v>
      </c>
      <c r="D180" s="70" t="s">
        <v>80</v>
      </c>
      <c r="E180" s="53" t="s">
        <v>526</v>
      </c>
      <c r="F180" s="54" t="s">
        <v>375</v>
      </c>
      <c r="G180" s="103">
        <v>109900</v>
      </c>
    </row>
    <row r="181" spans="1:7" s="3" customFormat="1" ht="17.25" customHeight="1">
      <c r="A181" s="72" t="s">
        <v>529</v>
      </c>
      <c r="B181" s="126" t="s">
        <v>331</v>
      </c>
      <c r="C181" s="54" t="s">
        <v>516</v>
      </c>
      <c r="D181" s="70" t="s">
        <v>516</v>
      </c>
      <c r="E181" s="53"/>
      <c r="F181" s="54"/>
      <c r="G181" s="103">
        <f>SUM(G182)</f>
        <v>775100</v>
      </c>
    </row>
    <row r="182" spans="1:7" s="3" customFormat="1" ht="32.25" customHeight="1">
      <c r="A182" s="55" t="s">
        <v>518</v>
      </c>
      <c r="B182" s="129" t="s">
        <v>331</v>
      </c>
      <c r="C182" s="54" t="s">
        <v>516</v>
      </c>
      <c r="D182" s="70" t="s">
        <v>516</v>
      </c>
      <c r="E182" s="53" t="s">
        <v>519</v>
      </c>
      <c r="F182" s="54"/>
      <c r="G182" s="103">
        <f>SUM(G183)</f>
        <v>775100</v>
      </c>
    </row>
    <row r="183" spans="1:7" s="3" customFormat="1" ht="45" customHeight="1">
      <c r="A183" s="55" t="s">
        <v>520</v>
      </c>
      <c r="B183" s="130" t="s">
        <v>331</v>
      </c>
      <c r="C183" s="54" t="s">
        <v>516</v>
      </c>
      <c r="D183" s="70" t="s">
        <v>516</v>
      </c>
      <c r="E183" s="53" t="s">
        <v>521</v>
      </c>
      <c r="F183" s="54"/>
      <c r="G183" s="103">
        <f>SUM(G184+G186+G192+G188+G190)</f>
        <v>775100</v>
      </c>
    </row>
    <row r="184" spans="1:7" s="3" customFormat="1" ht="61.5" customHeight="1">
      <c r="A184" s="55" t="s">
        <v>522</v>
      </c>
      <c r="B184" s="124" t="s">
        <v>331</v>
      </c>
      <c r="C184" s="54" t="s">
        <v>516</v>
      </c>
      <c r="D184" s="70" t="s">
        <v>516</v>
      </c>
      <c r="E184" s="53" t="s">
        <v>523</v>
      </c>
      <c r="F184" s="54"/>
      <c r="G184" s="103">
        <f>SUM(G185)</f>
        <v>419500</v>
      </c>
    </row>
    <row r="185" spans="1:7" ht="18.75" customHeight="1">
      <c r="A185" s="55" t="s">
        <v>86</v>
      </c>
      <c r="B185" s="124" t="s">
        <v>331</v>
      </c>
      <c r="C185" s="54" t="s">
        <v>516</v>
      </c>
      <c r="D185" s="70" t="s">
        <v>516</v>
      </c>
      <c r="E185" s="53" t="s">
        <v>523</v>
      </c>
      <c r="F185" s="54" t="s">
        <v>375</v>
      </c>
      <c r="G185" s="103">
        <v>419500</v>
      </c>
    </row>
    <row r="186" spans="1:7" ht="31.5" customHeight="1">
      <c r="A186" s="55" t="s">
        <v>531</v>
      </c>
      <c r="B186" s="124" t="s">
        <v>331</v>
      </c>
      <c r="C186" s="54" t="s">
        <v>516</v>
      </c>
      <c r="D186" s="70" t="s">
        <v>516</v>
      </c>
      <c r="E186" s="53" t="s">
        <v>530</v>
      </c>
      <c r="F186" s="54"/>
      <c r="G186" s="103">
        <f>SUM(G187)</f>
        <v>118500</v>
      </c>
    </row>
    <row r="187" spans="1:7" ht="21.75" customHeight="1">
      <c r="A187" s="55" t="s">
        <v>86</v>
      </c>
      <c r="B187" s="124" t="s">
        <v>331</v>
      </c>
      <c r="C187" s="54" t="s">
        <v>516</v>
      </c>
      <c r="D187" s="70" t="s">
        <v>516</v>
      </c>
      <c r="E187" s="53" t="s">
        <v>530</v>
      </c>
      <c r="F187" s="54" t="s">
        <v>375</v>
      </c>
      <c r="G187" s="103">
        <v>118500</v>
      </c>
    </row>
    <row r="188" spans="1:7" ht="78" customHeight="1">
      <c r="A188" s="55" t="s">
        <v>541</v>
      </c>
      <c r="B188" s="124" t="s">
        <v>331</v>
      </c>
      <c r="C188" s="54" t="s">
        <v>516</v>
      </c>
      <c r="D188" s="70" t="s">
        <v>516</v>
      </c>
      <c r="E188" s="53" t="s">
        <v>532</v>
      </c>
      <c r="F188" s="54"/>
      <c r="G188" s="103">
        <f>SUM(G189)</f>
        <v>71200</v>
      </c>
    </row>
    <row r="189" spans="1:7" ht="19.5" customHeight="1">
      <c r="A189" s="55" t="s">
        <v>86</v>
      </c>
      <c r="B189" s="124" t="s">
        <v>331</v>
      </c>
      <c r="C189" s="54" t="s">
        <v>516</v>
      </c>
      <c r="D189" s="70" t="s">
        <v>516</v>
      </c>
      <c r="E189" s="53" t="s">
        <v>532</v>
      </c>
      <c r="F189" s="54" t="s">
        <v>375</v>
      </c>
      <c r="G189" s="103">
        <v>71200</v>
      </c>
    </row>
    <row r="190" spans="1:7" ht="33" customHeight="1">
      <c r="A190" s="55" t="s">
        <v>525</v>
      </c>
      <c r="B190" s="128" t="s">
        <v>331</v>
      </c>
      <c r="C190" s="54" t="s">
        <v>516</v>
      </c>
      <c r="D190" s="70" t="s">
        <v>516</v>
      </c>
      <c r="E190" s="53" t="s">
        <v>527</v>
      </c>
      <c r="F190" s="54"/>
      <c r="G190" s="103">
        <f>SUM(G191)</f>
        <v>71200</v>
      </c>
    </row>
    <row r="191" spans="1:7" ht="21" customHeight="1">
      <c r="A191" s="55" t="s">
        <v>86</v>
      </c>
      <c r="B191" s="126" t="s">
        <v>331</v>
      </c>
      <c r="C191" s="54" t="s">
        <v>516</v>
      </c>
      <c r="D191" s="70" t="s">
        <v>516</v>
      </c>
      <c r="E191" s="53" t="s">
        <v>527</v>
      </c>
      <c r="F191" s="54" t="s">
        <v>375</v>
      </c>
      <c r="G191" s="103">
        <v>71200</v>
      </c>
    </row>
    <row r="192" spans="1:7" ht="29.25" customHeight="1">
      <c r="A192" s="55" t="s">
        <v>528</v>
      </c>
      <c r="B192" s="129" t="s">
        <v>331</v>
      </c>
      <c r="C192" s="54" t="s">
        <v>516</v>
      </c>
      <c r="D192" s="70" t="s">
        <v>516</v>
      </c>
      <c r="E192" s="53" t="s">
        <v>526</v>
      </c>
      <c r="F192" s="54"/>
      <c r="G192" s="103">
        <f>SUM(G193)</f>
        <v>94700</v>
      </c>
    </row>
    <row r="193" spans="1:7" ht="23.25" customHeight="1">
      <c r="A193" s="55" t="s">
        <v>86</v>
      </c>
      <c r="B193" s="128" t="s">
        <v>331</v>
      </c>
      <c r="C193" s="54" t="s">
        <v>516</v>
      </c>
      <c r="D193" s="70" t="s">
        <v>516</v>
      </c>
      <c r="E193" s="53" t="s">
        <v>526</v>
      </c>
      <c r="F193" s="54" t="s">
        <v>375</v>
      </c>
      <c r="G193" s="103">
        <v>94700</v>
      </c>
    </row>
    <row r="194" spans="1:7" ht="13.5" customHeight="1">
      <c r="A194" s="89" t="s">
        <v>90</v>
      </c>
      <c r="B194" s="130" t="s">
        <v>331</v>
      </c>
      <c r="C194" s="69" t="s">
        <v>92</v>
      </c>
      <c r="D194" s="90"/>
      <c r="E194" s="90"/>
      <c r="F194" s="44"/>
      <c r="G194" s="102">
        <f>SUM(G195,G213,G249,G259)</f>
        <v>292562997.59000003</v>
      </c>
    </row>
    <row r="195" spans="1:7" ht="24.75" customHeight="1">
      <c r="A195" s="89" t="s">
        <v>91</v>
      </c>
      <c r="B195" s="124" t="s">
        <v>331</v>
      </c>
      <c r="C195" s="69" t="s">
        <v>92</v>
      </c>
      <c r="D195" s="69" t="s">
        <v>75</v>
      </c>
      <c r="E195" s="90"/>
      <c r="F195" s="44"/>
      <c r="G195" s="102">
        <f>SUM(G196+G209)</f>
        <v>49818791.84</v>
      </c>
    </row>
    <row r="196" spans="1:7" ht="33" customHeight="1">
      <c r="A196" s="43" t="s">
        <v>315</v>
      </c>
      <c r="B196" s="124" t="s">
        <v>331</v>
      </c>
      <c r="C196" s="44" t="s">
        <v>92</v>
      </c>
      <c r="D196" s="44" t="s">
        <v>75</v>
      </c>
      <c r="E196" s="92" t="s">
        <v>460</v>
      </c>
      <c r="F196" s="44"/>
      <c r="G196" s="103">
        <f>SUM(G197)</f>
        <v>49798791.84</v>
      </c>
    </row>
    <row r="197" spans="1:7" ht="33" customHeight="1">
      <c r="A197" s="43" t="s">
        <v>325</v>
      </c>
      <c r="B197" s="128" t="s">
        <v>331</v>
      </c>
      <c r="C197" s="44" t="s">
        <v>92</v>
      </c>
      <c r="D197" s="44" t="s">
        <v>75</v>
      </c>
      <c r="E197" s="92" t="s">
        <v>294</v>
      </c>
      <c r="F197" s="44"/>
      <c r="G197" s="103">
        <f>SUM(G198+G203+G207+G201)</f>
        <v>49798791.84</v>
      </c>
    </row>
    <row r="198" spans="1:7" ht="32.25" customHeight="1">
      <c r="A198" s="43" t="s">
        <v>475</v>
      </c>
      <c r="B198" s="128" t="s">
        <v>331</v>
      </c>
      <c r="C198" s="44" t="s">
        <v>92</v>
      </c>
      <c r="D198" s="44" t="s">
        <v>75</v>
      </c>
      <c r="E198" s="92" t="s">
        <v>321</v>
      </c>
      <c r="F198" s="44"/>
      <c r="G198" s="103">
        <f>SUM(G199:G200)</f>
        <v>27642570</v>
      </c>
    </row>
    <row r="199" spans="1:7" ht="31.5" customHeight="1">
      <c r="A199" s="98" t="s">
        <v>453</v>
      </c>
      <c r="B199" s="126" t="s">
        <v>331</v>
      </c>
      <c r="C199" s="44" t="s">
        <v>92</v>
      </c>
      <c r="D199" s="44" t="s">
        <v>75</v>
      </c>
      <c r="E199" s="92" t="s">
        <v>321</v>
      </c>
      <c r="F199" s="44" t="s">
        <v>78</v>
      </c>
      <c r="G199" s="103">
        <v>27472540</v>
      </c>
    </row>
    <row r="200" spans="1:7" ht="18" customHeight="1">
      <c r="A200" s="94" t="s">
        <v>454</v>
      </c>
      <c r="B200" s="129" t="s">
        <v>331</v>
      </c>
      <c r="C200" s="44" t="s">
        <v>92</v>
      </c>
      <c r="D200" s="44" t="s">
        <v>75</v>
      </c>
      <c r="E200" s="92" t="s">
        <v>321</v>
      </c>
      <c r="F200" s="44" t="s">
        <v>81</v>
      </c>
      <c r="G200" s="103">
        <v>170030</v>
      </c>
    </row>
    <row r="201" spans="1:7" ht="30.75" customHeight="1">
      <c r="A201" s="98" t="s">
        <v>673</v>
      </c>
      <c r="B201" s="129" t="s">
        <v>331</v>
      </c>
      <c r="C201" s="44" t="s">
        <v>92</v>
      </c>
      <c r="D201" s="44" t="s">
        <v>75</v>
      </c>
      <c r="E201" s="92" t="s">
        <v>678</v>
      </c>
      <c r="F201" s="44"/>
      <c r="G201" s="103">
        <f>SUM(G202)</f>
        <v>5569</v>
      </c>
    </row>
    <row r="202" spans="1:7" ht="51" customHeight="1">
      <c r="A202" s="98" t="s">
        <v>453</v>
      </c>
      <c r="B202" s="129" t="s">
        <v>331</v>
      </c>
      <c r="C202" s="44" t="s">
        <v>92</v>
      </c>
      <c r="D202" s="44" t="s">
        <v>75</v>
      </c>
      <c r="E202" s="92" t="s">
        <v>674</v>
      </c>
      <c r="F202" s="44" t="s">
        <v>78</v>
      </c>
      <c r="G202" s="103">
        <v>5569</v>
      </c>
    </row>
    <row r="203" spans="1:7" ht="18" customHeight="1">
      <c r="A203" s="43" t="s">
        <v>470</v>
      </c>
      <c r="B203" s="128" t="s">
        <v>331</v>
      </c>
      <c r="C203" s="44" t="s">
        <v>92</v>
      </c>
      <c r="D203" s="44" t="s">
        <v>75</v>
      </c>
      <c r="E203" s="92" t="s">
        <v>322</v>
      </c>
      <c r="F203" s="44"/>
      <c r="G203" s="103">
        <f>SUM(G204:G206)</f>
        <v>22116110.84</v>
      </c>
    </row>
    <row r="204" spans="1:7" ht="16.5" customHeight="1">
      <c r="A204" s="98" t="s">
        <v>453</v>
      </c>
      <c r="B204" s="126" t="s">
        <v>331</v>
      </c>
      <c r="C204" s="44" t="s">
        <v>92</v>
      </c>
      <c r="D204" s="44" t="s">
        <v>75</v>
      </c>
      <c r="E204" s="92" t="s">
        <v>322</v>
      </c>
      <c r="F204" s="44" t="s">
        <v>78</v>
      </c>
      <c r="G204" s="103">
        <v>9065000</v>
      </c>
    </row>
    <row r="205" spans="1:7" s="15" customFormat="1" ht="16.5" customHeight="1">
      <c r="A205" s="94" t="s">
        <v>454</v>
      </c>
      <c r="B205" s="129" t="s">
        <v>331</v>
      </c>
      <c r="C205" s="44" t="s">
        <v>92</v>
      </c>
      <c r="D205" s="44" t="s">
        <v>75</v>
      </c>
      <c r="E205" s="92" t="s">
        <v>322</v>
      </c>
      <c r="F205" s="44" t="s">
        <v>81</v>
      </c>
      <c r="G205" s="103">
        <v>11814703.84</v>
      </c>
    </row>
    <row r="206" spans="1:7" s="3" customFormat="1" ht="17.25" customHeight="1">
      <c r="A206" s="43" t="s">
        <v>83</v>
      </c>
      <c r="B206" s="128" t="s">
        <v>331</v>
      </c>
      <c r="C206" s="44" t="s">
        <v>92</v>
      </c>
      <c r="D206" s="44" t="s">
        <v>75</v>
      </c>
      <c r="E206" s="92" t="s">
        <v>322</v>
      </c>
      <c r="F206" s="44" t="s">
        <v>82</v>
      </c>
      <c r="G206" s="103">
        <v>1236407</v>
      </c>
    </row>
    <row r="207" spans="1:7" s="3" customFormat="1" ht="31.5" customHeight="1">
      <c r="A207" s="43" t="s">
        <v>580</v>
      </c>
      <c r="B207" s="124" t="s">
        <v>331</v>
      </c>
      <c r="C207" s="44" t="s">
        <v>92</v>
      </c>
      <c r="D207" s="44" t="s">
        <v>75</v>
      </c>
      <c r="E207" s="92" t="s">
        <v>323</v>
      </c>
      <c r="F207" s="44"/>
      <c r="G207" s="103">
        <f>SUM(G208)</f>
        <v>34542</v>
      </c>
    </row>
    <row r="208" spans="1:7" s="3" customFormat="1" ht="30.75" customHeight="1">
      <c r="A208" s="98" t="s">
        <v>453</v>
      </c>
      <c r="B208" s="126" t="s">
        <v>331</v>
      </c>
      <c r="C208" s="44" t="s">
        <v>92</v>
      </c>
      <c r="D208" s="44" t="s">
        <v>75</v>
      </c>
      <c r="E208" s="92" t="s">
        <v>324</v>
      </c>
      <c r="F208" s="44" t="s">
        <v>78</v>
      </c>
      <c r="G208" s="103">
        <v>34542</v>
      </c>
    </row>
    <row r="209" spans="1:7" s="3" customFormat="1" ht="47.25" customHeight="1">
      <c r="A209" s="72" t="s">
        <v>246</v>
      </c>
      <c r="B209" s="129" t="s">
        <v>331</v>
      </c>
      <c r="C209" s="56" t="s">
        <v>92</v>
      </c>
      <c r="D209" s="57" t="s">
        <v>75</v>
      </c>
      <c r="E209" s="58" t="s">
        <v>461</v>
      </c>
      <c r="F209" s="56"/>
      <c r="G209" s="102">
        <f>SUM(G210)</f>
        <v>20000</v>
      </c>
    </row>
    <row r="210" spans="1:7" s="3" customFormat="1" ht="45.75" customHeight="1">
      <c r="A210" s="94" t="s">
        <v>247</v>
      </c>
      <c r="B210" s="128" t="s">
        <v>331</v>
      </c>
      <c r="C210" s="44" t="s">
        <v>92</v>
      </c>
      <c r="D210" s="61" t="s">
        <v>75</v>
      </c>
      <c r="E210" s="92" t="s">
        <v>59</v>
      </c>
      <c r="F210" s="44"/>
      <c r="G210" s="103">
        <f>SUM(G211)</f>
        <v>20000</v>
      </c>
    </row>
    <row r="211" spans="1:7" ht="18.75" customHeight="1">
      <c r="A211" s="96" t="s">
        <v>249</v>
      </c>
      <c r="B211" s="128" t="s">
        <v>331</v>
      </c>
      <c r="C211" s="44" t="s">
        <v>92</v>
      </c>
      <c r="D211" s="61" t="s">
        <v>75</v>
      </c>
      <c r="E211" s="92" t="s">
        <v>248</v>
      </c>
      <c r="F211" s="44"/>
      <c r="G211" s="103">
        <f>SUM(G212)</f>
        <v>20000</v>
      </c>
    </row>
    <row r="212" spans="1:7" ht="19.5" customHeight="1">
      <c r="A212" s="94" t="s">
        <v>454</v>
      </c>
      <c r="B212" s="126" t="s">
        <v>331</v>
      </c>
      <c r="C212" s="44" t="s">
        <v>92</v>
      </c>
      <c r="D212" s="61" t="s">
        <v>75</v>
      </c>
      <c r="E212" s="92" t="s">
        <v>248</v>
      </c>
      <c r="F212" s="44" t="s">
        <v>81</v>
      </c>
      <c r="G212" s="103">
        <v>20000</v>
      </c>
    </row>
    <row r="213" spans="1:7" ht="15.75">
      <c r="A213" s="89" t="s">
        <v>93</v>
      </c>
      <c r="B213" s="129" t="s">
        <v>331</v>
      </c>
      <c r="C213" s="69" t="s">
        <v>92</v>
      </c>
      <c r="D213" s="69" t="s">
        <v>77</v>
      </c>
      <c r="E213" s="90"/>
      <c r="F213" s="44"/>
      <c r="G213" s="102">
        <f>SUM(G214)</f>
        <v>234534849.75</v>
      </c>
    </row>
    <row r="214" spans="1:7" ht="31.5" customHeight="1">
      <c r="A214" s="43" t="s">
        <v>315</v>
      </c>
      <c r="B214" s="128" t="s">
        <v>331</v>
      </c>
      <c r="C214" s="44" t="s">
        <v>92</v>
      </c>
      <c r="D214" s="44" t="s">
        <v>77</v>
      </c>
      <c r="E214" s="92" t="s">
        <v>460</v>
      </c>
      <c r="F214" s="44"/>
      <c r="G214" s="103">
        <f>SUM(G215+G242)</f>
        <v>234534849.75</v>
      </c>
    </row>
    <row r="215" spans="1:7" s="15" customFormat="1" ht="33.75" customHeight="1">
      <c r="A215" s="93" t="s">
        <v>326</v>
      </c>
      <c r="B215" s="126" t="s">
        <v>331</v>
      </c>
      <c r="C215" s="69" t="s">
        <v>92</v>
      </c>
      <c r="D215" s="69" t="s">
        <v>77</v>
      </c>
      <c r="E215" s="90" t="s">
        <v>294</v>
      </c>
      <c r="F215" s="69"/>
      <c r="G215" s="102">
        <f>SUM(G216+G230+G234+G236+G224+G226+G240+G228+G238+G220+G222)</f>
        <v>219817192.75</v>
      </c>
    </row>
    <row r="216" spans="1:7" s="3" customFormat="1" ht="47.25" customHeight="1">
      <c r="A216" s="43" t="s">
        <v>63</v>
      </c>
      <c r="B216" s="126" t="s">
        <v>331</v>
      </c>
      <c r="C216" s="44" t="s">
        <v>92</v>
      </c>
      <c r="D216" s="44" t="s">
        <v>77</v>
      </c>
      <c r="E216" s="92" t="s">
        <v>327</v>
      </c>
      <c r="F216" s="44"/>
      <c r="G216" s="103">
        <f>SUM(G217:G219)</f>
        <v>176809757</v>
      </c>
    </row>
    <row r="217" spans="1:7" s="3" customFormat="1" ht="49.5" customHeight="1">
      <c r="A217" s="98" t="s">
        <v>453</v>
      </c>
      <c r="B217" s="126" t="s">
        <v>331</v>
      </c>
      <c r="C217" s="44" t="s">
        <v>92</v>
      </c>
      <c r="D217" s="44" t="s">
        <v>77</v>
      </c>
      <c r="E217" s="92" t="s">
        <v>327</v>
      </c>
      <c r="F217" s="44" t="s">
        <v>78</v>
      </c>
      <c r="G217" s="103">
        <v>169985646.48</v>
      </c>
    </row>
    <row r="218" spans="1:7" s="3" customFormat="1" ht="18" customHeight="1">
      <c r="A218" s="94" t="s">
        <v>104</v>
      </c>
      <c r="B218" s="126" t="s">
        <v>331</v>
      </c>
      <c r="C218" s="44" t="s">
        <v>92</v>
      </c>
      <c r="D218" s="44" t="s">
        <v>77</v>
      </c>
      <c r="E218" s="92" t="s">
        <v>564</v>
      </c>
      <c r="F218" s="44" t="s">
        <v>103</v>
      </c>
      <c r="G218" s="103">
        <v>93785.52</v>
      </c>
    </row>
    <row r="219" spans="1:7" ht="16.5" customHeight="1">
      <c r="A219" s="94" t="s">
        <v>454</v>
      </c>
      <c r="B219" s="129" t="s">
        <v>331</v>
      </c>
      <c r="C219" s="44" t="s">
        <v>92</v>
      </c>
      <c r="D219" s="44" t="s">
        <v>77</v>
      </c>
      <c r="E219" s="92" t="s">
        <v>327</v>
      </c>
      <c r="F219" s="44" t="s">
        <v>81</v>
      </c>
      <c r="G219" s="103">
        <v>6730325</v>
      </c>
    </row>
    <row r="220" spans="1:7" ht="33" customHeight="1">
      <c r="A220" s="98" t="s">
        <v>673</v>
      </c>
      <c r="B220" s="129" t="s">
        <v>331</v>
      </c>
      <c r="C220" s="44" t="s">
        <v>92</v>
      </c>
      <c r="D220" s="44" t="s">
        <v>77</v>
      </c>
      <c r="E220" s="92" t="s">
        <v>674</v>
      </c>
      <c r="F220" s="44"/>
      <c r="G220" s="103">
        <f>SUM(G221)</f>
        <v>228750</v>
      </c>
    </row>
    <row r="221" spans="1:7" ht="48" customHeight="1">
      <c r="A221" s="98" t="s">
        <v>453</v>
      </c>
      <c r="B221" s="129" t="s">
        <v>331</v>
      </c>
      <c r="C221" s="44" t="s">
        <v>92</v>
      </c>
      <c r="D221" s="44" t="s">
        <v>77</v>
      </c>
      <c r="E221" s="92" t="s">
        <v>674</v>
      </c>
      <c r="F221" s="44" t="s">
        <v>78</v>
      </c>
      <c r="G221" s="103">
        <v>228750</v>
      </c>
    </row>
    <row r="222" spans="1:7" ht="48" customHeight="1">
      <c r="A222" s="98" t="s">
        <v>675</v>
      </c>
      <c r="B222" s="129" t="s">
        <v>331</v>
      </c>
      <c r="C222" s="44" t="s">
        <v>92</v>
      </c>
      <c r="D222" s="44" t="s">
        <v>77</v>
      </c>
      <c r="E222" s="92" t="s">
        <v>676</v>
      </c>
      <c r="F222" s="44"/>
      <c r="G222" s="103">
        <f>SUM(G223)</f>
        <v>589407</v>
      </c>
    </row>
    <row r="223" spans="1:7" ht="37.5" customHeight="1">
      <c r="A223" s="98" t="s">
        <v>677</v>
      </c>
      <c r="B223" s="129" t="s">
        <v>331</v>
      </c>
      <c r="C223" s="44" t="s">
        <v>92</v>
      </c>
      <c r="D223" s="44" t="s">
        <v>77</v>
      </c>
      <c r="E223" s="92" t="s">
        <v>676</v>
      </c>
      <c r="F223" s="44" t="s">
        <v>81</v>
      </c>
      <c r="G223" s="103">
        <v>589407</v>
      </c>
    </row>
    <row r="224" spans="1:7" ht="14.25" customHeight="1">
      <c r="A224" s="98" t="s">
        <v>579</v>
      </c>
      <c r="B224" s="130" t="s">
        <v>331</v>
      </c>
      <c r="C224" s="44" t="s">
        <v>92</v>
      </c>
      <c r="D224" s="44" t="s">
        <v>77</v>
      </c>
      <c r="E224" s="92" t="s">
        <v>328</v>
      </c>
      <c r="F224" s="44"/>
      <c r="G224" s="103">
        <f>SUM(G225)</f>
        <v>2287447</v>
      </c>
    </row>
    <row r="225" spans="1:7" ht="48" customHeight="1">
      <c r="A225" s="98" t="s">
        <v>453</v>
      </c>
      <c r="B225" s="130" t="s">
        <v>331</v>
      </c>
      <c r="C225" s="44" t="s">
        <v>92</v>
      </c>
      <c r="D225" s="44" t="s">
        <v>77</v>
      </c>
      <c r="E225" s="92" t="s">
        <v>328</v>
      </c>
      <c r="F225" s="44" t="s">
        <v>78</v>
      </c>
      <c r="G225" s="103">
        <v>2287447</v>
      </c>
    </row>
    <row r="226" spans="1:7" ht="33.75" customHeight="1">
      <c r="A226" s="98" t="s">
        <v>594</v>
      </c>
      <c r="B226" s="130" t="s">
        <v>331</v>
      </c>
      <c r="C226" s="44" t="s">
        <v>92</v>
      </c>
      <c r="D226" s="44" t="s">
        <v>77</v>
      </c>
      <c r="E226" s="92" t="s">
        <v>595</v>
      </c>
      <c r="F226" s="44"/>
      <c r="G226" s="103">
        <f>SUM(G227)</f>
        <v>96847</v>
      </c>
    </row>
    <row r="227" spans="1:7" ht="22.5" customHeight="1">
      <c r="A227" s="94" t="s">
        <v>454</v>
      </c>
      <c r="B227" s="124" t="s">
        <v>331</v>
      </c>
      <c r="C227" s="44" t="s">
        <v>92</v>
      </c>
      <c r="D227" s="44" t="s">
        <v>77</v>
      </c>
      <c r="E227" s="92" t="s">
        <v>595</v>
      </c>
      <c r="F227" s="44" t="s">
        <v>81</v>
      </c>
      <c r="G227" s="103">
        <v>96847</v>
      </c>
    </row>
    <row r="228" spans="1:7" ht="63" customHeight="1">
      <c r="A228" s="94" t="s">
        <v>648</v>
      </c>
      <c r="B228" s="124" t="s">
        <v>331</v>
      </c>
      <c r="C228" s="44" t="s">
        <v>92</v>
      </c>
      <c r="D228" s="44" t="s">
        <v>77</v>
      </c>
      <c r="E228" s="92" t="s">
        <v>595</v>
      </c>
      <c r="F228" s="44"/>
      <c r="G228" s="103">
        <f>SUM(G229)</f>
        <v>501140.05</v>
      </c>
    </row>
    <row r="229" spans="1:7" ht="22.5" customHeight="1">
      <c r="A229" s="94" t="s">
        <v>454</v>
      </c>
      <c r="B229" s="124" t="s">
        <v>331</v>
      </c>
      <c r="C229" s="44" t="s">
        <v>92</v>
      </c>
      <c r="D229" s="44" t="s">
        <v>77</v>
      </c>
      <c r="E229" s="92" t="s">
        <v>647</v>
      </c>
      <c r="F229" s="44" t="s">
        <v>81</v>
      </c>
      <c r="G229" s="103">
        <v>501140.05</v>
      </c>
    </row>
    <row r="230" spans="1:7" ht="17.25" customHeight="1">
      <c r="A230" s="43" t="s">
        <v>470</v>
      </c>
      <c r="B230" s="124" t="s">
        <v>331</v>
      </c>
      <c r="C230" s="44" t="s">
        <v>92</v>
      </c>
      <c r="D230" s="44" t="s">
        <v>77</v>
      </c>
      <c r="E230" s="92" t="s">
        <v>322</v>
      </c>
      <c r="F230" s="44"/>
      <c r="G230" s="103">
        <f>SUM(G233+G232+G231)</f>
        <v>33258587.7</v>
      </c>
    </row>
    <row r="231" spans="1:7" ht="47.25" customHeight="1">
      <c r="A231" s="98" t="s">
        <v>453</v>
      </c>
      <c r="B231" s="124" t="s">
        <v>331</v>
      </c>
      <c r="C231" s="44" t="s">
        <v>92</v>
      </c>
      <c r="D231" s="44" t="s">
        <v>77</v>
      </c>
      <c r="E231" s="92" t="s">
        <v>679</v>
      </c>
      <c r="F231" s="44" t="s">
        <v>78</v>
      </c>
      <c r="G231" s="103">
        <v>27250</v>
      </c>
    </row>
    <row r="232" spans="1:7" s="15" customFormat="1" ht="19.5" customHeight="1">
      <c r="A232" s="94" t="s">
        <v>454</v>
      </c>
      <c r="B232" s="128" t="s">
        <v>331</v>
      </c>
      <c r="C232" s="44" t="s">
        <v>92</v>
      </c>
      <c r="D232" s="44" t="s">
        <v>77</v>
      </c>
      <c r="E232" s="92" t="s">
        <v>322</v>
      </c>
      <c r="F232" s="44" t="s">
        <v>81</v>
      </c>
      <c r="G232" s="103">
        <v>29416313.7</v>
      </c>
    </row>
    <row r="233" spans="1:7" s="15" customFormat="1" ht="19.5" customHeight="1">
      <c r="A233" s="43" t="s">
        <v>83</v>
      </c>
      <c r="B233" s="126" t="s">
        <v>331</v>
      </c>
      <c r="C233" s="44" t="s">
        <v>92</v>
      </c>
      <c r="D233" s="44" t="s">
        <v>77</v>
      </c>
      <c r="E233" s="92" t="s">
        <v>322</v>
      </c>
      <c r="F233" s="44" t="s">
        <v>82</v>
      </c>
      <c r="G233" s="103">
        <v>3815024</v>
      </c>
    </row>
    <row r="234" spans="1:7" ht="33.75" customHeight="1">
      <c r="A234" s="43" t="s">
        <v>580</v>
      </c>
      <c r="B234" s="129" t="s">
        <v>331</v>
      </c>
      <c r="C234" s="44" t="s">
        <v>92</v>
      </c>
      <c r="D234" s="44" t="s">
        <v>77</v>
      </c>
      <c r="E234" s="92" t="s">
        <v>324</v>
      </c>
      <c r="F234" s="44"/>
      <c r="G234" s="103">
        <f>SUM(G235)</f>
        <v>1069268</v>
      </c>
    </row>
    <row r="235" spans="1:7" ht="47.25" customHeight="1">
      <c r="A235" s="98" t="s">
        <v>453</v>
      </c>
      <c r="B235" s="128" t="s">
        <v>331</v>
      </c>
      <c r="C235" s="44" t="s">
        <v>92</v>
      </c>
      <c r="D235" s="44" t="s">
        <v>77</v>
      </c>
      <c r="E235" s="92" t="s">
        <v>324</v>
      </c>
      <c r="F235" s="44" t="s">
        <v>78</v>
      </c>
      <c r="G235" s="103">
        <v>1069268</v>
      </c>
    </row>
    <row r="236" spans="1:7" ht="34.5" customHeight="1">
      <c r="A236" s="94" t="s">
        <v>356</v>
      </c>
      <c r="B236" s="126" t="s">
        <v>331</v>
      </c>
      <c r="C236" s="44" t="s">
        <v>92</v>
      </c>
      <c r="D236" s="44" t="s">
        <v>77</v>
      </c>
      <c r="E236" s="92" t="s">
        <v>355</v>
      </c>
      <c r="F236" s="44"/>
      <c r="G236" s="103">
        <f>SUM(G237)</f>
        <v>3050000</v>
      </c>
    </row>
    <row r="237" spans="1:7" ht="19.5" customHeight="1">
      <c r="A237" s="94" t="s">
        <v>454</v>
      </c>
      <c r="B237" s="126" t="s">
        <v>331</v>
      </c>
      <c r="C237" s="44" t="s">
        <v>92</v>
      </c>
      <c r="D237" s="44" t="s">
        <v>77</v>
      </c>
      <c r="E237" s="92" t="s">
        <v>355</v>
      </c>
      <c r="F237" s="44" t="s">
        <v>81</v>
      </c>
      <c r="G237" s="103">
        <v>3050000</v>
      </c>
    </row>
    <row r="238" spans="1:7" ht="33.75" customHeight="1">
      <c r="A238" s="94" t="s">
        <v>649</v>
      </c>
      <c r="B238" s="126" t="s">
        <v>331</v>
      </c>
      <c r="C238" s="44" t="s">
        <v>92</v>
      </c>
      <c r="D238" s="44" t="s">
        <v>77</v>
      </c>
      <c r="E238" s="92" t="s">
        <v>645</v>
      </c>
      <c r="F238" s="44"/>
      <c r="G238" s="103">
        <f>SUM(G239)</f>
        <v>917836</v>
      </c>
    </row>
    <row r="239" spans="1:7" ht="17.25" customHeight="1">
      <c r="A239" s="94" t="s">
        <v>454</v>
      </c>
      <c r="B239" s="126" t="s">
        <v>331</v>
      </c>
      <c r="C239" s="44" t="s">
        <v>92</v>
      </c>
      <c r="D239" s="44" t="s">
        <v>77</v>
      </c>
      <c r="E239" s="92" t="s">
        <v>645</v>
      </c>
      <c r="F239" s="44" t="s">
        <v>81</v>
      </c>
      <c r="G239" s="103">
        <v>917836</v>
      </c>
    </row>
    <row r="240" spans="1:7" ht="38.25" customHeight="1">
      <c r="A240" s="98" t="s">
        <v>594</v>
      </c>
      <c r="B240" s="126" t="s">
        <v>331</v>
      </c>
      <c r="C240" s="44" t="s">
        <v>92</v>
      </c>
      <c r="D240" s="44" t="s">
        <v>77</v>
      </c>
      <c r="E240" s="92" t="s">
        <v>596</v>
      </c>
      <c r="F240" s="44"/>
      <c r="G240" s="103">
        <f>SUM(G241)</f>
        <v>1008153</v>
      </c>
    </row>
    <row r="241" spans="1:7" ht="22.5" customHeight="1">
      <c r="A241" s="94" t="s">
        <v>454</v>
      </c>
      <c r="B241" s="126" t="s">
        <v>331</v>
      </c>
      <c r="C241" s="44" t="s">
        <v>92</v>
      </c>
      <c r="D241" s="44" t="s">
        <v>77</v>
      </c>
      <c r="E241" s="92" t="s">
        <v>596</v>
      </c>
      <c r="F241" s="44" t="s">
        <v>81</v>
      </c>
      <c r="G241" s="103">
        <v>1008153</v>
      </c>
    </row>
    <row r="242" spans="1:7" ht="18.75" customHeight="1">
      <c r="A242" s="93" t="s">
        <v>330</v>
      </c>
      <c r="B242" s="129" t="s">
        <v>331</v>
      </c>
      <c r="C242" s="69" t="s">
        <v>92</v>
      </c>
      <c r="D242" s="69" t="s">
        <v>77</v>
      </c>
      <c r="E242" s="90" t="s">
        <v>329</v>
      </c>
      <c r="F242" s="69"/>
      <c r="G242" s="102">
        <f>SUM(G243+G247)</f>
        <v>14717657</v>
      </c>
    </row>
    <row r="243" spans="1:7" ht="19.5" customHeight="1">
      <c r="A243" s="43" t="s">
        <v>470</v>
      </c>
      <c r="B243" s="130" t="s">
        <v>331</v>
      </c>
      <c r="C243" s="44" t="s">
        <v>92</v>
      </c>
      <c r="D243" s="44" t="s">
        <v>77</v>
      </c>
      <c r="E243" s="92" t="s">
        <v>353</v>
      </c>
      <c r="F243" s="44"/>
      <c r="G243" s="103">
        <f>SUM(G244:G246)</f>
        <v>14652797</v>
      </c>
    </row>
    <row r="244" spans="1:7" ht="30.75" customHeight="1">
      <c r="A244" s="98" t="s">
        <v>453</v>
      </c>
      <c r="B244" s="124" t="s">
        <v>331</v>
      </c>
      <c r="C244" s="44" t="s">
        <v>92</v>
      </c>
      <c r="D244" s="44" t="s">
        <v>77</v>
      </c>
      <c r="E244" s="92" t="s">
        <v>353</v>
      </c>
      <c r="F244" s="44" t="s">
        <v>78</v>
      </c>
      <c r="G244" s="103">
        <v>14026000</v>
      </c>
    </row>
    <row r="245" spans="1:7" ht="18" customHeight="1">
      <c r="A245" s="94" t="s">
        <v>454</v>
      </c>
      <c r="B245" s="124" t="s">
        <v>331</v>
      </c>
      <c r="C245" s="44" t="s">
        <v>92</v>
      </c>
      <c r="D245" s="44" t="s">
        <v>77</v>
      </c>
      <c r="E245" s="92" t="s">
        <v>353</v>
      </c>
      <c r="F245" s="44" t="s">
        <v>81</v>
      </c>
      <c r="G245" s="103">
        <v>538399</v>
      </c>
    </row>
    <row r="246" spans="1:7" ht="17.25" customHeight="1">
      <c r="A246" s="43" t="s">
        <v>83</v>
      </c>
      <c r="B246" s="128" t="s">
        <v>331</v>
      </c>
      <c r="C246" s="44" t="s">
        <v>92</v>
      </c>
      <c r="D246" s="44" t="s">
        <v>77</v>
      </c>
      <c r="E246" s="92" t="s">
        <v>353</v>
      </c>
      <c r="F246" s="44" t="s">
        <v>82</v>
      </c>
      <c r="G246" s="103">
        <v>88398</v>
      </c>
    </row>
    <row r="247" spans="1:7" ht="20.25" customHeight="1">
      <c r="A247" s="98" t="s">
        <v>358</v>
      </c>
      <c r="B247" s="128" t="s">
        <v>331</v>
      </c>
      <c r="C247" s="44" t="s">
        <v>92</v>
      </c>
      <c r="D247" s="44" t="s">
        <v>77</v>
      </c>
      <c r="E247" s="92" t="s">
        <v>357</v>
      </c>
      <c r="F247" s="44"/>
      <c r="G247" s="103">
        <f>SUM(G248)</f>
        <v>64860</v>
      </c>
    </row>
    <row r="248" spans="1:7" ht="21" customHeight="1">
      <c r="A248" s="94" t="s">
        <v>454</v>
      </c>
      <c r="B248" s="130" t="s">
        <v>331</v>
      </c>
      <c r="C248" s="44" t="s">
        <v>92</v>
      </c>
      <c r="D248" s="44" t="s">
        <v>77</v>
      </c>
      <c r="E248" s="92" t="s">
        <v>357</v>
      </c>
      <c r="F248" s="44" t="s">
        <v>81</v>
      </c>
      <c r="G248" s="103">
        <v>64860</v>
      </c>
    </row>
    <row r="249" spans="1:7" ht="18" customHeight="1">
      <c r="A249" s="89" t="s">
        <v>94</v>
      </c>
      <c r="B249" s="124" t="s">
        <v>331</v>
      </c>
      <c r="C249" s="69" t="s">
        <v>92</v>
      </c>
      <c r="D249" s="69" t="s">
        <v>92</v>
      </c>
      <c r="E249" s="90"/>
      <c r="F249" s="44"/>
      <c r="G249" s="102">
        <f>SUM(G250)</f>
        <v>1627419</v>
      </c>
    </row>
    <row r="250" spans="1:7" ht="50.25" customHeight="1">
      <c r="A250" s="101" t="s">
        <v>543</v>
      </c>
      <c r="B250" s="124" t="s">
        <v>331</v>
      </c>
      <c r="C250" s="69" t="s">
        <v>92</v>
      </c>
      <c r="D250" s="69" t="s">
        <v>92</v>
      </c>
      <c r="E250" s="90" t="s">
        <v>487</v>
      </c>
      <c r="F250" s="69"/>
      <c r="G250" s="102">
        <f>SUM(G251+G254)</f>
        <v>1627419</v>
      </c>
    </row>
    <row r="251" spans="1:7" ht="63.75" customHeight="1">
      <c r="A251" s="104" t="s">
        <v>299</v>
      </c>
      <c r="B251" s="128" t="s">
        <v>331</v>
      </c>
      <c r="C251" s="44" t="s">
        <v>92</v>
      </c>
      <c r="D251" s="44" t="s">
        <v>92</v>
      </c>
      <c r="E251" s="92" t="s">
        <v>300</v>
      </c>
      <c r="F251" s="44"/>
      <c r="G251" s="103">
        <f>SUM(G252)</f>
        <v>80000</v>
      </c>
    </row>
    <row r="252" spans="1:7" ht="18.75" customHeight="1">
      <c r="A252" s="105" t="s">
        <v>480</v>
      </c>
      <c r="B252" s="128" t="s">
        <v>331</v>
      </c>
      <c r="C252" s="44" t="s">
        <v>92</v>
      </c>
      <c r="D252" s="44" t="s">
        <v>92</v>
      </c>
      <c r="E252" s="92" t="s">
        <v>305</v>
      </c>
      <c r="F252" s="44"/>
      <c r="G252" s="103">
        <f>SUM(G253)</f>
        <v>80000</v>
      </c>
    </row>
    <row r="253" spans="1:7" ht="19.5" customHeight="1">
      <c r="A253" s="94" t="s">
        <v>454</v>
      </c>
      <c r="B253" s="126" t="s">
        <v>331</v>
      </c>
      <c r="C253" s="44" t="s">
        <v>92</v>
      </c>
      <c r="D253" s="44" t="s">
        <v>92</v>
      </c>
      <c r="E253" s="92" t="s">
        <v>305</v>
      </c>
      <c r="F253" s="44" t="s">
        <v>81</v>
      </c>
      <c r="G253" s="103">
        <v>80000</v>
      </c>
    </row>
    <row r="254" spans="1:7" ht="48" customHeight="1">
      <c r="A254" s="106" t="s">
        <v>307</v>
      </c>
      <c r="B254" s="126" t="s">
        <v>331</v>
      </c>
      <c r="C254" s="44" t="s">
        <v>92</v>
      </c>
      <c r="D254" s="44" t="s">
        <v>92</v>
      </c>
      <c r="E254" s="92" t="s">
        <v>306</v>
      </c>
      <c r="F254" s="44"/>
      <c r="G254" s="103">
        <f>SUM(G257+G255+G256)</f>
        <v>1547419</v>
      </c>
    </row>
    <row r="255" spans="1:7" ht="32.25" customHeight="1">
      <c r="A255" s="94" t="s">
        <v>586</v>
      </c>
      <c r="B255" s="126" t="s">
        <v>331</v>
      </c>
      <c r="C255" s="44" t="s">
        <v>92</v>
      </c>
      <c r="D255" s="44" t="s">
        <v>92</v>
      </c>
      <c r="E255" s="92" t="s">
        <v>588</v>
      </c>
      <c r="F255" s="44" t="s">
        <v>81</v>
      </c>
      <c r="G255" s="103">
        <v>311569</v>
      </c>
    </row>
    <row r="256" spans="1:7" ht="18.75" customHeight="1">
      <c r="A256" s="94" t="s">
        <v>589</v>
      </c>
      <c r="B256" s="129" t="s">
        <v>331</v>
      </c>
      <c r="C256" s="44" t="s">
        <v>92</v>
      </c>
      <c r="D256" s="44" t="s">
        <v>92</v>
      </c>
      <c r="E256" s="92" t="s">
        <v>587</v>
      </c>
      <c r="F256" s="44" t="s">
        <v>103</v>
      </c>
      <c r="G256" s="103">
        <v>379850</v>
      </c>
    </row>
    <row r="257" spans="1:7" ht="15.75" customHeight="1">
      <c r="A257" s="41" t="s">
        <v>309</v>
      </c>
      <c r="B257" s="128" t="s">
        <v>331</v>
      </c>
      <c r="C257" s="44" t="s">
        <v>92</v>
      </c>
      <c r="D257" s="44" t="s">
        <v>92</v>
      </c>
      <c r="E257" s="92" t="s">
        <v>308</v>
      </c>
      <c r="F257" s="44"/>
      <c r="G257" s="103">
        <f>SUM(G258:G258)</f>
        <v>856000</v>
      </c>
    </row>
    <row r="258" spans="1:7" ht="20.25" customHeight="1">
      <c r="A258" s="94" t="s">
        <v>104</v>
      </c>
      <c r="B258" s="126" t="s">
        <v>331</v>
      </c>
      <c r="C258" s="44" t="s">
        <v>92</v>
      </c>
      <c r="D258" s="44" t="s">
        <v>92</v>
      </c>
      <c r="E258" s="92" t="s">
        <v>308</v>
      </c>
      <c r="F258" s="44" t="s">
        <v>103</v>
      </c>
      <c r="G258" s="103">
        <v>856000</v>
      </c>
    </row>
    <row r="259" spans="1:7" ht="15.75">
      <c r="A259" s="89" t="s">
        <v>95</v>
      </c>
      <c r="B259" s="129" t="s">
        <v>331</v>
      </c>
      <c r="C259" s="69" t="s">
        <v>92</v>
      </c>
      <c r="D259" s="69" t="s">
        <v>96</v>
      </c>
      <c r="E259" s="90"/>
      <c r="F259" s="44"/>
      <c r="G259" s="102">
        <f>SUM(G260)</f>
        <v>6581937</v>
      </c>
    </row>
    <row r="260" spans="1:7" ht="33" customHeight="1">
      <c r="A260" s="88" t="s">
        <v>296</v>
      </c>
      <c r="B260" s="128" t="s">
        <v>331</v>
      </c>
      <c r="C260" s="44" t="s">
        <v>92</v>
      </c>
      <c r="D260" s="44" t="s">
        <v>96</v>
      </c>
      <c r="E260" s="44" t="s">
        <v>460</v>
      </c>
      <c r="F260" s="44"/>
      <c r="G260" s="103">
        <f>SUM(G261)</f>
        <v>6581937</v>
      </c>
    </row>
    <row r="261" spans="1:7" ht="77.25" customHeight="1">
      <c r="A261" s="98" t="s">
        <v>352</v>
      </c>
      <c r="B261" s="124" t="s">
        <v>331</v>
      </c>
      <c r="C261" s="44" t="s">
        <v>92</v>
      </c>
      <c r="D261" s="44" t="s">
        <v>96</v>
      </c>
      <c r="E261" s="44" t="s">
        <v>54</v>
      </c>
      <c r="F261" s="44"/>
      <c r="G261" s="103">
        <f>SUM(G262+G264+G268)</f>
        <v>6581937</v>
      </c>
    </row>
    <row r="262" spans="1:7" ht="32.25" customHeight="1">
      <c r="A262" s="43" t="s">
        <v>64</v>
      </c>
      <c r="B262" s="126" t="s">
        <v>331</v>
      </c>
      <c r="C262" s="44" t="s">
        <v>92</v>
      </c>
      <c r="D262" s="44" t="s">
        <v>96</v>
      </c>
      <c r="E262" s="44" t="s">
        <v>317</v>
      </c>
      <c r="F262" s="44"/>
      <c r="G262" s="103">
        <f>SUM(G263)</f>
        <v>75610</v>
      </c>
    </row>
    <row r="263" spans="1:7" ht="21" customHeight="1">
      <c r="A263" s="43" t="s">
        <v>47</v>
      </c>
      <c r="B263" s="129" t="s">
        <v>331</v>
      </c>
      <c r="C263" s="44" t="s">
        <v>92</v>
      </c>
      <c r="D263" s="44" t="s">
        <v>96</v>
      </c>
      <c r="E263" s="44" t="s">
        <v>317</v>
      </c>
      <c r="F263" s="44" t="s">
        <v>78</v>
      </c>
      <c r="G263" s="103">
        <v>75610</v>
      </c>
    </row>
    <row r="264" spans="1:7" ht="21.75" customHeight="1">
      <c r="A264" s="43" t="s">
        <v>470</v>
      </c>
      <c r="B264" s="128" t="s">
        <v>331</v>
      </c>
      <c r="C264" s="44" t="s">
        <v>92</v>
      </c>
      <c r="D264" s="44" t="s">
        <v>96</v>
      </c>
      <c r="E264" s="44" t="s">
        <v>316</v>
      </c>
      <c r="F264" s="44"/>
      <c r="G264" s="103">
        <f>SUM(G265:G267)</f>
        <v>6481327</v>
      </c>
    </row>
    <row r="265" spans="1:7" ht="48.75" customHeight="1">
      <c r="A265" s="98" t="s">
        <v>453</v>
      </c>
      <c r="B265" s="128" t="s">
        <v>331</v>
      </c>
      <c r="C265" s="44" t="s">
        <v>92</v>
      </c>
      <c r="D265" s="44" t="s">
        <v>96</v>
      </c>
      <c r="E265" s="44" t="s">
        <v>316</v>
      </c>
      <c r="F265" s="44" t="s">
        <v>78</v>
      </c>
      <c r="G265" s="103">
        <v>6017400</v>
      </c>
    </row>
    <row r="266" spans="1:7" ht="18.75" customHeight="1">
      <c r="A266" s="94" t="s">
        <v>454</v>
      </c>
      <c r="B266" s="126" t="s">
        <v>331</v>
      </c>
      <c r="C266" s="44" t="s">
        <v>92</v>
      </c>
      <c r="D266" s="44" t="s">
        <v>96</v>
      </c>
      <c r="E266" s="44" t="s">
        <v>316</v>
      </c>
      <c r="F266" s="44" t="s">
        <v>81</v>
      </c>
      <c r="G266" s="103">
        <v>444927</v>
      </c>
    </row>
    <row r="267" spans="1:7" ht="18.75" customHeight="1">
      <c r="A267" s="43" t="s">
        <v>83</v>
      </c>
      <c r="B267" s="129" t="s">
        <v>331</v>
      </c>
      <c r="C267" s="44" t="s">
        <v>92</v>
      </c>
      <c r="D267" s="44" t="s">
        <v>96</v>
      </c>
      <c r="E267" s="44" t="s">
        <v>316</v>
      </c>
      <c r="F267" s="44" t="s">
        <v>82</v>
      </c>
      <c r="G267" s="103">
        <v>19000</v>
      </c>
    </row>
    <row r="268" spans="1:7" ht="24" customHeight="1">
      <c r="A268" s="107" t="s">
        <v>320</v>
      </c>
      <c r="B268" s="128" t="s">
        <v>331</v>
      </c>
      <c r="C268" s="44" t="s">
        <v>92</v>
      </c>
      <c r="D268" s="44" t="s">
        <v>96</v>
      </c>
      <c r="E268" s="44" t="s">
        <v>318</v>
      </c>
      <c r="F268" s="107"/>
      <c r="G268" s="151">
        <f>SUM(G269)</f>
        <v>25000</v>
      </c>
    </row>
    <row r="269" spans="1:7" ht="18.75" customHeight="1">
      <c r="A269" s="94" t="s">
        <v>454</v>
      </c>
      <c r="B269" s="126" t="s">
        <v>331</v>
      </c>
      <c r="C269" s="44" t="s">
        <v>92</v>
      </c>
      <c r="D269" s="44" t="s">
        <v>96</v>
      </c>
      <c r="E269" s="44" t="s">
        <v>319</v>
      </c>
      <c r="F269" s="107">
        <v>200</v>
      </c>
      <c r="G269" s="151">
        <v>25000</v>
      </c>
    </row>
    <row r="270" spans="1:7" ht="20.25" customHeight="1">
      <c r="A270" s="89" t="s">
        <v>97</v>
      </c>
      <c r="B270" s="126" t="s">
        <v>331</v>
      </c>
      <c r="C270" s="69" t="s">
        <v>99</v>
      </c>
      <c r="D270" s="69"/>
      <c r="E270" s="90"/>
      <c r="F270" s="44"/>
      <c r="G270" s="102">
        <f>SUM(G271,G283)</f>
        <v>11418557</v>
      </c>
    </row>
    <row r="271" spans="1:7" ht="19.5" customHeight="1">
      <c r="A271" s="89" t="s">
        <v>98</v>
      </c>
      <c r="B271" s="126" t="s">
        <v>331</v>
      </c>
      <c r="C271" s="69" t="s">
        <v>99</v>
      </c>
      <c r="D271" s="69" t="s">
        <v>75</v>
      </c>
      <c r="E271" s="90"/>
      <c r="F271" s="44"/>
      <c r="G271" s="102">
        <f>SUM(G272)</f>
        <v>9862581</v>
      </c>
    </row>
    <row r="272" spans="1:7" ht="33" customHeight="1">
      <c r="A272" s="88" t="s">
        <v>289</v>
      </c>
      <c r="B272" s="129" t="s">
        <v>331</v>
      </c>
      <c r="C272" s="44" t="s">
        <v>99</v>
      </c>
      <c r="D272" s="44" t="s">
        <v>75</v>
      </c>
      <c r="E272" s="92" t="s">
        <v>473</v>
      </c>
      <c r="F272" s="44"/>
      <c r="G272" s="103">
        <f>SUM(G273,G278)</f>
        <v>9862581</v>
      </c>
    </row>
    <row r="273" spans="1:7" ht="37.5" customHeight="1">
      <c r="A273" s="41" t="s">
        <v>310</v>
      </c>
      <c r="B273" s="130" t="s">
        <v>331</v>
      </c>
      <c r="C273" s="44" t="s">
        <v>99</v>
      </c>
      <c r="D273" s="44" t="s">
        <v>75</v>
      </c>
      <c r="E273" s="44" t="s">
        <v>476</v>
      </c>
      <c r="F273" s="44"/>
      <c r="G273" s="103">
        <f>SUM(G274)</f>
        <v>4066800</v>
      </c>
    </row>
    <row r="274" spans="1:7" ht="22.5" customHeight="1">
      <c r="A274" s="43" t="s">
        <v>470</v>
      </c>
      <c r="B274" s="124" t="s">
        <v>331</v>
      </c>
      <c r="C274" s="44" t="s">
        <v>99</v>
      </c>
      <c r="D274" s="44" t="s">
        <v>75</v>
      </c>
      <c r="E274" s="44" t="s">
        <v>495</v>
      </c>
      <c r="F274" s="44"/>
      <c r="G274" s="103">
        <f>SUM(G275:G277)</f>
        <v>4066800</v>
      </c>
    </row>
    <row r="275" spans="1:7" s="2" customFormat="1" ht="48" customHeight="1">
      <c r="A275" s="98" t="s">
        <v>453</v>
      </c>
      <c r="B275" s="124" t="s">
        <v>331</v>
      </c>
      <c r="C275" s="44" t="s">
        <v>99</v>
      </c>
      <c r="D275" s="44" t="s">
        <v>75</v>
      </c>
      <c r="E275" s="44" t="s">
        <v>495</v>
      </c>
      <c r="F275" s="44" t="s">
        <v>78</v>
      </c>
      <c r="G275" s="103">
        <v>3498158</v>
      </c>
    </row>
    <row r="276" spans="1:7" ht="15.75">
      <c r="A276" s="94" t="s">
        <v>454</v>
      </c>
      <c r="B276" s="128" t="s">
        <v>331</v>
      </c>
      <c r="C276" s="44" t="s">
        <v>99</v>
      </c>
      <c r="D276" s="44" t="s">
        <v>75</v>
      </c>
      <c r="E276" s="44" t="s">
        <v>495</v>
      </c>
      <c r="F276" s="44" t="s">
        <v>81</v>
      </c>
      <c r="G276" s="103">
        <v>528326</v>
      </c>
    </row>
    <row r="277" spans="1:7" ht="17.25" customHeight="1">
      <c r="A277" s="43" t="s">
        <v>83</v>
      </c>
      <c r="B277" s="126" t="s">
        <v>331</v>
      </c>
      <c r="C277" s="44" t="s">
        <v>99</v>
      </c>
      <c r="D277" s="44" t="s">
        <v>75</v>
      </c>
      <c r="E277" s="44" t="s">
        <v>495</v>
      </c>
      <c r="F277" s="44" t="s">
        <v>82</v>
      </c>
      <c r="G277" s="103">
        <v>40316</v>
      </c>
    </row>
    <row r="278" spans="1:7" ht="36" customHeight="1">
      <c r="A278" s="43" t="s">
        <v>311</v>
      </c>
      <c r="B278" s="129" t="s">
        <v>331</v>
      </c>
      <c r="C278" s="44" t="s">
        <v>99</v>
      </c>
      <c r="D278" s="44" t="s">
        <v>75</v>
      </c>
      <c r="E278" s="44" t="s">
        <v>477</v>
      </c>
      <c r="F278" s="44"/>
      <c r="G278" s="103">
        <f>SUM(G279)</f>
        <v>5795781</v>
      </c>
    </row>
    <row r="279" spans="1:7" ht="15" customHeight="1">
      <c r="A279" s="43" t="s">
        <v>470</v>
      </c>
      <c r="B279" s="128" t="s">
        <v>331</v>
      </c>
      <c r="C279" s="44" t="s">
        <v>99</v>
      </c>
      <c r="D279" s="44" t="s">
        <v>75</v>
      </c>
      <c r="E279" s="44" t="s">
        <v>38</v>
      </c>
      <c r="F279" s="44"/>
      <c r="G279" s="103">
        <f>SUM(G280:G282)</f>
        <v>5795781</v>
      </c>
    </row>
    <row r="280" spans="1:7" ht="48.75" customHeight="1">
      <c r="A280" s="98" t="s">
        <v>453</v>
      </c>
      <c r="B280" s="126" t="s">
        <v>331</v>
      </c>
      <c r="C280" s="44" t="s">
        <v>99</v>
      </c>
      <c r="D280" s="44" t="s">
        <v>75</v>
      </c>
      <c r="E280" s="44" t="s">
        <v>38</v>
      </c>
      <c r="F280" s="44" t="s">
        <v>78</v>
      </c>
      <c r="G280" s="103">
        <v>3665702</v>
      </c>
    </row>
    <row r="281" spans="1:7" ht="19.5" customHeight="1">
      <c r="A281" s="94" t="s">
        <v>454</v>
      </c>
      <c r="B281" s="126" t="s">
        <v>331</v>
      </c>
      <c r="C281" s="44" t="s">
        <v>99</v>
      </c>
      <c r="D281" s="44" t="s">
        <v>75</v>
      </c>
      <c r="E281" s="44" t="s">
        <v>38</v>
      </c>
      <c r="F281" s="44" t="s">
        <v>81</v>
      </c>
      <c r="G281" s="103">
        <v>890898</v>
      </c>
    </row>
    <row r="282" spans="1:7" ht="22.5" customHeight="1">
      <c r="A282" s="43" t="s">
        <v>83</v>
      </c>
      <c r="B282" s="126" t="s">
        <v>331</v>
      </c>
      <c r="C282" s="44" t="s">
        <v>99</v>
      </c>
      <c r="D282" s="44" t="s">
        <v>75</v>
      </c>
      <c r="E282" s="44" t="s">
        <v>38</v>
      </c>
      <c r="F282" s="44" t="s">
        <v>82</v>
      </c>
      <c r="G282" s="103">
        <v>1239181</v>
      </c>
    </row>
    <row r="283" spans="1:7" ht="18.75" customHeight="1">
      <c r="A283" s="89" t="s">
        <v>100</v>
      </c>
      <c r="B283" s="129" t="s">
        <v>331</v>
      </c>
      <c r="C283" s="69" t="s">
        <v>99</v>
      </c>
      <c r="D283" s="69" t="s">
        <v>85</v>
      </c>
      <c r="E283" s="90"/>
      <c r="F283" s="44"/>
      <c r="G283" s="102">
        <f>SUM(G284)</f>
        <v>1555976</v>
      </c>
    </row>
    <row r="284" spans="1:7" ht="33.75" customHeight="1">
      <c r="A284" s="43" t="s">
        <v>312</v>
      </c>
      <c r="B284" s="130" t="s">
        <v>331</v>
      </c>
      <c r="C284" s="44" t="s">
        <v>99</v>
      </c>
      <c r="D284" s="44" t="s">
        <v>85</v>
      </c>
      <c r="E284" s="44" t="s">
        <v>473</v>
      </c>
      <c r="F284" s="44"/>
      <c r="G284" s="103">
        <f>SUM(G285+G292)</f>
        <v>1555976</v>
      </c>
    </row>
    <row r="285" spans="1:7" ht="33.75" customHeight="1">
      <c r="A285" s="43" t="s">
        <v>313</v>
      </c>
      <c r="B285" s="124" t="s">
        <v>331</v>
      </c>
      <c r="C285" s="44" t="s">
        <v>99</v>
      </c>
      <c r="D285" s="44" t="s">
        <v>85</v>
      </c>
      <c r="E285" s="44" t="s">
        <v>474</v>
      </c>
      <c r="F285" s="44"/>
      <c r="G285" s="103">
        <f>SUM(G286,G288,)</f>
        <v>1461276</v>
      </c>
    </row>
    <row r="286" spans="1:7" ht="48.75" customHeight="1">
      <c r="A286" s="43" t="s">
        <v>481</v>
      </c>
      <c r="B286" s="124" t="s">
        <v>331</v>
      </c>
      <c r="C286" s="44" t="s">
        <v>99</v>
      </c>
      <c r="D286" s="44" t="s">
        <v>85</v>
      </c>
      <c r="E286" s="44" t="s">
        <v>314</v>
      </c>
      <c r="F286" s="44"/>
      <c r="G286" s="103">
        <f>SUM(G287)</f>
        <v>24276</v>
      </c>
    </row>
    <row r="287" spans="1:7" ht="50.25" customHeight="1">
      <c r="A287" s="98" t="s">
        <v>453</v>
      </c>
      <c r="B287" s="128" t="s">
        <v>331</v>
      </c>
      <c r="C287" s="44" t="s">
        <v>99</v>
      </c>
      <c r="D287" s="44" t="s">
        <v>85</v>
      </c>
      <c r="E287" s="44" t="s">
        <v>314</v>
      </c>
      <c r="F287" s="44" t="s">
        <v>78</v>
      </c>
      <c r="G287" s="103">
        <v>24276</v>
      </c>
    </row>
    <row r="288" spans="1:7" s="3" customFormat="1" ht="19.5" customHeight="1">
      <c r="A288" s="43" t="s">
        <v>470</v>
      </c>
      <c r="B288" s="126" t="s">
        <v>331</v>
      </c>
      <c r="C288" s="44" t="s">
        <v>99</v>
      </c>
      <c r="D288" s="44" t="s">
        <v>85</v>
      </c>
      <c r="E288" s="44" t="s">
        <v>494</v>
      </c>
      <c r="F288" s="44"/>
      <c r="G288" s="103">
        <f>SUM(G289:G291)</f>
        <v>1437000</v>
      </c>
    </row>
    <row r="289" spans="1:7" ht="48" customHeight="1">
      <c r="A289" s="98" t="s">
        <v>453</v>
      </c>
      <c r="B289" s="129" t="s">
        <v>331</v>
      </c>
      <c r="C289" s="44" t="s">
        <v>99</v>
      </c>
      <c r="D289" s="44" t="s">
        <v>85</v>
      </c>
      <c r="E289" s="44" t="s">
        <v>494</v>
      </c>
      <c r="F289" s="44" t="s">
        <v>78</v>
      </c>
      <c r="G289" s="103">
        <v>1234536</v>
      </c>
    </row>
    <row r="290" spans="1:7" ht="15.75">
      <c r="A290" s="94" t="s">
        <v>454</v>
      </c>
      <c r="B290" s="128" t="s">
        <v>331</v>
      </c>
      <c r="C290" s="44" t="s">
        <v>99</v>
      </c>
      <c r="D290" s="44" t="s">
        <v>85</v>
      </c>
      <c r="E290" s="44" t="s">
        <v>494</v>
      </c>
      <c r="F290" s="44" t="s">
        <v>81</v>
      </c>
      <c r="G290" s="103">
        <v>192464</v>
      </c>
    </row>
    <row r="291" spans="1:7" ht="18.75" customHeight="1">
      <c r="A291" s="43" t="s">
        <v>83</v>
      </c>
      <c r="B291" s="126" t="s">
        <v>331</v>
      </c>
      <c r="C291" s="44" t="s">
        <v>99</v>
      </c>
      <c r="D291" s="44" t="s">
        <v>85</v>
      </c>
      <c r="E291" s="44" t="s">
        <v>494</v>
      </c>
      <c r="F291" s="44" t="s">
        <v>82</v>
      </c>
      <c r="G291" s="103">
        <v>10000</v>
      </c>
    </row>
    <row r="292" spans="1:7" ht="36.75" customHeight="1">
      <c r="A292" s="43" t="s">
        <v>312</v>
      </c>
      <c r="B292" s="126" t="s">
        <v>331</v>
      </c>
      <c r="C292" s="44" t="s">
        <v>99</v>
      </c>
      <c r="D292" s="44" t="s">
        <v>85</v>
      </c>
      <c r="E292" s="44" t="s">
        <v>473</v>
      </c>
      <c r="F292" s="44"/>
      <c r="G292" s="103">
        <f>SUM(G293)</f>
        <v>94700</v>
      </c>
    </row>
    <row r="293" spans="1:7" ht="30.75" customHeight="1">
      <c r="A293" s="41" t="s">
        <v>310</v>
      </c>
      <c r="B293" s="126" t="s">
        <v>331</v>
      </c>
      <c r="C293" s="44" t="s">
        <v>99</v>
      </c>
      <c r="D293" s="44" t="s">
        <v>85</v>
      </c>
      <c r="E293" s="44" t="s">
        <v>476</v>
      </c>
      <c r="F293" s="44"/>
      <c r="G293" s="103">
        <f>SUM(G294)</f>
        <v>94700</v>
      </c>
    </row>
    <row r="294" spans="1:7" ht="19.5" customHeight="1">
      <c r="A294" s="43" t="s">
        <v>533</v>
      </c>
      <c r="B294" s="129" t="s">
        <v>331</v>
      </c>
      <c r="C294" s="44" t="s">
        <v>99</v>
      </c>
      <c r="D294" s="44" t="s">
        <v>85</v>
      </c>
      <c r="E294" s="44" t="s">
        <v>534</v>
      </c>
      <c r="F294" s="44"/>
      <c r="G294" s="103">
        <f>SUM(G295)</f>
        <v>94700</v>
      </c>
    </row>
    <row r="295" spans="1:7" ht="15.75">
      <c r="A295" s="43" t="s">
        <v>86</v>
      </c>
      <c r="B295" s="130" t="s">
        <v>331</v>
      </c>
      <c r="C295" s="44" t="s">
        <v>99</v>
      </c>
      <c r="D295" s="44" t="s">
        <v>85</v>
      </c>
      <c r="E295" s="44" t="s">
        <v>534</v>
      </c>
      <c r="F295" s="44" t="s">
        <v>375</v>
      </c>
      <c r="G295" s="103">
        <v>94700</v>
      </c>
    </row>
    <row r="296" spans="1:7" ht="24" customHeight="1">
      <c r="A296" s="89" t="s">
        <v>101</v>
      </c>
      <c r="B296" s="124" t="s">
        <v>331</v>
      </c>
      <c r="C296" s="90">
        <v>10</v>
      </c>
      <c r="D296" s="90"/>
      <c r="E296" s="90"/>
      <c r="F296" s="44"/>
      <c r="G296" s="102">
        <f>SUM(G297,G302,G328,)</f>
        <v>44759534</v>
      </c>
    </row>
    <row r="297" spans="1:7" ht="20.25" customHeight="1">
      <c r="A297" s="89" t="s">
        <v>102</v>
      </c>
      <c r="B297" s="124" t="s">
        <v>331</v>
      </c>
      <c r="C297" s="90">
        <v>10</v>
      </c>
      <c r="D297" s="69" t="s">
        <v>75</v>
      </c>
      <c r="E297" s="90"/>
      <c r="F297" s="44"/>
      <c r="G297" s="102">
        <f>SUM(G298)</f>
        <v>265200</v>
      </c>
    </row>
    <row r="298" spans="1:7" ht="35.25" customHeight="1">
      <c r="A298" s="97" t="s">
        <v>194</v>
      </c>
      <c r="B298" s="128" t="s">
        <v>331</v>
      </c>
      <c r="C298" s="69" t="s">
        <v>48</v>
      </c>
      <c r="D298" s="90">
        <v>1</v>
      </c>
      <c r="E298" s="90" t="s">
        <v>458</v>
      </c>
      <c r="F298" s="44"/>
      <c r="G298" s="103">
        <f>SUM(G299)</f>
        <v>265200</v>
      </c>
    </row>
    <row r="299" spans="1:7" ht="46.5" customHeight="1">
      <c r="A299" s="43" t="s">
        <v>574</v>
      </c>
      <c r="B299" s="131" t="s">
        <v>331</v>
      </c>
      <c r="C299" s="92">
        <v>10</v>
      </c>
      <c r="D299" s="44" t="s">
        <v>75</v>
      </c>
      <c r="E299" s="92" t="s">
        <v>485</v>
      </c>
      <c r="F299" s="44"/>
      <c r="G299" s="103">
        <f>SUM(G300)</f>
        <v>265200</v>
      </c>
    </row>
    <row r="300" spans="1:7" ht="20.25" customHeight="1">
      <c r="A300" s="43" t="s">
        <v>273</v>
      </c>
      <c r="B300" s="128" t="s">
        <v>331</v>
      </c>
      <c r="C300" s="92">
        <v>10</v>
      </c>
      <c r="D300" s="44" t="s">
        <v>75</v>
      </c>
      <c r="E300" s="92" t="s">
        <v>275</v>
      </c>
      <c r="F300" s="44"/>
      <c r="G300" s="103">
        <f>SUM(G301)</f>
        <v>265200</v>
      </c>
    </row>
    <row r="301" spans="1:7" ht="25.5" customHeight="1">
      <c r="A301" s="43" t="s">
        <v>104</v>
      </c>
      <c r="B301" s="126" t="s">
        <v>331</v>
      </c>
      <c r="C301" s="92">
        <v>10</v>
      </c>
      <c r="D301" s="44" t="s">
        <v>75</v>
      </c>
      <c r="E301" s="92" t="s">
        <v>275</v>
      </c>
      <c r="F301" s="44" t="s">
        <v>103</v>
      </c>
      <c r="G301" s="103">
        <v>265200</v>
      </c>
    </row>
    <row r="302" spans="1:7" ht="19.5" customHeight="1">
      <c r="A302" s="89" t="s">
        <v>105</v>
      </c>
      <c r="B302" s="129" t="s">
        <v>331</v>
      </c>
      <c r="C302" s="90">
        <v>10</v>
      </c>
      <c r="D302" s="69" t="s">
        <v>80</v>
      </c>
      <c r="E302" s="90"/>
      <c r="F302" s="44"/>
      <c r="G302" s="102">
        <f>SUM(G323,G307,G303)</f>
        <v>29745580</v>
      </c>
    </row>
    <row r="303" spans="1:7" ht="31.5" customHeight="1">
      <c r="A303" s="74" t="s">
        <v>289</v>
      </c>
      <c r="B303" s="128" t="s">
        <v>331</v>
      </c>
      <c r="C303" s="90">
        <v>10</v>
      </c>
      <c r="D303" s="69" t="s">
        <v>80</v>
      </c>
      <c r="E303" s="90" t="s">
        <v>473</v>
      </c>
      <c r="F303" s="69"/>
      <c r="G303" s="102">
        <f>SUM(G304)</f>
        <v>648663</v>
      </c>
    </row>
    <row r="304" spans="1:7" ht="47.25" customHeight="1">
      <c r="A304" s="98" t="s">
        <v>290</v>
      </c>
      <c r="B304" s="124" t="s">
        <v>331</v>
      </c>
      <c r="C304" s="92">
        <v>10</v>
      </c>
      <c r="D304" s="44" t="s">
        <v>80</v>
      </c>
      <c r="E304" s="92" t="s">
        <v>474</v>
      </c>
      <c r="F304" s="44"/>
      <c r="G304" s="103">
        <f>SUM(G305)</f>
        <v>648663</v>
      </c>
    </row>
    <row r="305" spans="1:7" ht="38.25" customHeight="1">
      <c r="A305" s="43" t="s">
        <v>484</v>
      </c>
      <c r="B305" s="126" t="s">
        <v>331</v>
      </c>
      <c r="C305" s="92">
        <v>10</v>
      </c>
      <c r="D305" s="44" t="s">
        <v>80</v>
      </c>
      <c r="E305" s="92" t="s">
        <v>288</v>
      </c>
      <c r="F305" s="44"/>
      <c r="G305" s="103">
        <f>SUM(G306)</f>
        <v>648663</v>
      </c>
    </row>
    <row r="306" spans="1:7" ht="21.75" customHeight="1">
      <c r="A306" s="43" t="s">
        <v>104</v>
      </c>
      <c r="B306" s="129" t="s">
        <v>331</v>
      </c>
      <c r="C306" s="92">
        <v>10</v>
      </c>
      <c r="D306" s="44" t="s">
        <v>80</v>
      </c>
      <c r="E306" s="92" t="s">
        <v>288</v>
      </c>
      <c r="F306" s="44" t="s">
        <v>103</v>
      </c>
      <c r="G306" s="103">
        <v>648663</v>
      </c>
    </row>
    <row r="307" spans="1:7" ht="32.25" customHeight="1">
      <c r="A307" s="97" t="s">
        <v>194</v>
      </c>
      <c r="B307" s="128" t="s">
        <v>331</v>
      </c>
      <c r="C307" s="69" t="s">
        <v>48</v>
      </c>
      <c r="D307" s="44" t="s">
        <v>80</v>
      </c>
      <c r="E307" s="90" t="s">
        <v>458</v>
      </c>
      <c r="F307" s="44"/>
      <c r="G307" s="103">
        <f>SUM(G308)</f>
        <v>14616396</v>
      </c>
    </row>
    <row r="308" spans="1:7" ht="19.5" customHeight="1">
      <c r="A308" s="43" t="s">
        <v>274</v>
      </c>
      <c r="B308" s="128" t="s">
        <v>331</v>
      </c>
      <c r="C308" s="92">
        <v>10</v>
      </c>
      <c r="D308" s="44" t="s">
        <v>80</v>
      </c>
      <c r="E308" s="92" t="s">
        <v>485</v>
      </c>
      <c r="F308" s="44"/>
      <c r="G308" s="103">
        <f>SUM(G309+G311+G314+G317+G320)</f>
        <v>14616396</v>
      </c>
    </row>
    <row r="309" spans="1:7" ht="22.5" customHeight="1">
      <c r="A309" s="41" t="s">
        <v>483</v>
      </c>
      <c r="B309" s="126" t="s">
        <v>331</v>
      </c>
      <c r="C309" s="92">
        <v>10</v>
      </c>
      <c r="D309" s="44" t="s">
        <v>80</v>
      </c>
      <c r="E309" s="92" t="s">
        <v>276</v>
      </c>
      <c r="F309" s="44"/>
      <c r="G309" s="103">
        <f>SUM(G310)</f>
        <v>4296908</v>
      </c>
    </row>
    <row r="310" spans="1:7" ht="22.5" customHeight="1">
      <c r="A310" s="43" t="s">
        <v>104</v>
      </c>
      <c r="B310" s="126" t="s">
        <v>331</v>
      </c>
      <c r="C310" s="92">
        <v>10</v>
      </c>
      <c r="D310" s="44" t="s">
        <v>80</v>
      </c>
      <c r="E310" s="92" t="s">
        <v>276</v>
      </c>
      <c r="F310" s="44" t="s">
        <v>103</v>
      </c>
      <c r="G310" s="103">
        <v>4296908</v>
      </c>
    </row>
    <row r="311" spans="1:7" ht="31.5">
      <c r="A311" s="98" t="s">
        <v>277</v>
      </c>
      <c r="B311" s="126" t="s">
        <v>331</v>
      </c>
      <c r="C311" s="92">
        <v>10</v>
      </c>
      <c r="D311" s="44" t="s">
        <v>80</v>
      </c>
      <c r="E311" s="92" t="s">
        <v>283</v>
      </c>
      <c r="F311" s="44"/>
      <c r="G311" s="103">
        <f>SUM(G313+G312)</f>
        <v>284621</v>
      </c>
    </row>
    <row r="312" spans="1:7" ht="21" customHeight="1">
      <c r="A312" s="43" t="s">
        <v>454</v>
      </c>
      <c r="B312" s="126" t="s">
        <v>331</v>
      </c>
      <c r="C312" s="92">
        <v>10</v>
      </c>
      <c r="D312" s="44" t="s">
        <v>80</v>
      </c>
      <c r="E312" s="92" t="s">
        <v>283</v>
      </c>
      <c r="F312" s="44" t="s">
        <v>81</v>
      </c>
      <c r="G312" s="103">
        <v>7200</v>
      </c>
    </row>
    <row r="313" spans="1:7" ht="19.5" customHeight="1">
      <c r="A313" s="43" t="s">
        <v>104</v>
      </c>
      <c r="B313" s="126" t="s">
        <v>331</v>
      </c>
      <c r="C313" s="92">
        <v>10</v>
      </c>
      <c r="D313" s="44" t="s">
        <v>80</v>
      </c>
      <c r="E313" s="92" t="s">
        <v>283</v>
      </c>
      <c r="F313" s="44" t="s">
        <v>103</v>
      </c>
      <c r="G313" s="103">
        <v>277421</v>
      </c>
    </row>
    <row r="314" spans="1:7" ht="31.5">
      <c r="A314" s="41" t="s">
        <v>281</v>
      </c>
      <c r="B314" s="126" t="s">
        <v>331</v>
      </c>
      <c r="C314" s="92">
        <v>10</v>
      </c>
      <c r="D314" s="44" t="s">
        <v>80</v>
      </c>
      <c r="E314" s="92" t="s">
        <v>284</v>
      </c>
      <c r="F314" s="44"/>
      <c r="G314" s="103">
        <f>SUM(G316+G315)</f>
        <v>1002897</v>
      </c>
    </row>
    <row r="315" spans="1:7" ht="18.75" customHeight="1">
      <c r="A315" s="43" t="s">
        <v>454</v>
      </c>
      <c r="B315" s="126" t="s">
        <v>331</v>
      </c>
      <c r="C315" s="92">
        <v>10</v>
      </c>
      <c r="D315" s="44" t="s">
        <v>80</v>
      </c>
      <c r="E315" s="92" t="s">
        <v>284</v>
      </c>
      <c r="F315" s="44" t="s">
        <v>81</v>
      </c>
      <c r="G315" s="103">
        <v>15000</v>
      </c>
    </row>
    <row r="316" spans="1:7" ht="21" customHeight="1">
      <c r="A316" s="43" t="s">
        <v>104</v>
      </c>
      <c r="B316" s="126" t="s">
        <v>331</v>
      </c>
      <c r="C316" s="92">
        <v>10</v>
      </c>
      <c r="D316" s="44" t="s">
        <v>80</v>
      </c>
      <c r="E316" s="92" t="s">
        <v>284</v>
      </c>
      <c r="F316" s="44" t="s">
        <v>103</v>
      </c>
      <c r="G316" s="103">
        <v>987897</v>
      </c>
    </row>
    <row r="317" spans="1:7" ht="15" customHeight="1">
      <c r="A317" s="99" t="s">
        <v>282</v>
      </c>
      <c r="B317" s="126" t="s">
        <v>331</v>
      </c>
      <c r="C317" s="92">
        <v>10</v>
      </c>
      <c r="D317" s="44" t="s">
        <v>80</v>
      </c>
      <c r="E317" s="92" t="s">
        <v>285</v>
      </c>
      <c r="F317" s="44"/>
      <c r="G317" s="103">
        <f>SUM(G319+G318)</f>
        <v>6551970</v>
      </c>
    </row>
    <row r="318" spans="1:7" ht="21.75" customHeight="1">
      <c r="A318" s="43" t="s">
        <v>454</v>
      </c>
      <c r="B318" s="126" t="s">
        <v>331</v>
      </c>
      <c r="C318" s="92">
        <v>10</v>
      </c>
      <c r="D318" s="44" t="s">
        <v>80</v>
      </c>
      <c r="E318" s="92" t="s">
        <v>285</v>
      </c>
      <c r="F318" s="44" t="s">
        <v>81</v>
      </c>
      <c r="G318" s="103">
        <v>113000</v>
      </c>
    </row>
    <row r="319" spans="1:7" ht="18" customHeight="1">
      <c r="A319" s="43" t="s">
        <v>104</v>
      </c>
      <c r="B319" s="126" t="s">
        <v>331</v>
      </c>
      <c r="C319" s="92">
        <v>10</v>
      </c>
      <c r="D319" s="44" t="s">
        <v>80</v>
      </c>
      <c r="E319" s="92" t="s">
        <v>285</v>
      </c>
      <c r="F319" s="44" t="s">
        <v>103</v>
      </c>
      <c r="G319" s="103">
        <v>6438970</v>
      </c>
    </row>
    <row r="320" spans="1:7" ht="18" customHeight="1">
      <c r="A320" s="41" t="s">
        <v>286</v>
      </c>
      <c r="B320" s="126" t="s">
        <v>331</v>
      </c>
      <c r="C320" s="92">
        <v>10</v>
      </c>
      <c r="D320" s="44" t="s">
        <v>80</v>
      </c>
      <c r="E320" s="92" t="s">
        <v>287</v>
      </c>
      <c r="F320" s="44"/>
      <c r="G320" s="103">
        <f>SUM(G322+G321)</f>
        <v>2480000</v>
      </c>
    </row>
    <row r="321" spans="1:7" ht="21.75" customHeight="1">
      <c r="A321" s="43" t="s">
        <v>454</v>
      </c>
      <c r="B321" s="126" t="s">
        <v>331</v>
      </c>
      <c r="C321" s="92">
        <v>10</v>
      </c>
      <c r="D321" s="44" t="s">
        <v>80</v>
      </c>
      <c r="E321" s="92" t="s">
        <v>287</v>
      </c>
      <c r="F321" s="44" t="s">
        <v>81</v>
      </c>
      <c r="G321" s="103">
        <v>50000</v>
      </c>
    </row>
    <row r="322" spans="1:7" ht="15.75" customHeight="1">
      <c r="A322" s="43" t="s">
        <v>104</v>
      </c>
      <c r="B322" s="126" t="s">
        <v>331</v>
      </c>
      <c r="C322" s="92">
        <v>10</v>
      </c>
      <c r="D322" s="44" t="s">
        <v>80</v>
      </c>
      <c r="E322" s="92" t="s">
        <v>287</v>
      </c>
      <c r="F322" s="44" t="s">
        <v>103</v>
      </c>
      <c r="G322" s="103">
        <v>2430000</v>
      </c>
    </row>
    <row r="323" spans="1:7" ht="30.75" customHeight="1">
      <c r="A323" s="88" t="s">
        <v>296</v>
      </c>
      <c r="B323" s="126" t="s">
        <v>331</v>
      </c>
      <c r="C323" s="92">
        <v>10</v>
      </c>
      <c r="D323" s="44" t="s">
        <v>80</v>
      </c>
      <c r="E323" s="92" t="s">
        <v>460</v>
      </c>
      <c r="F323" s="44"/>
      <c r="G323" s="103">
        <f>SUM(G324)</f>
        <v>14480521</v>
      </c>
    </row>
    <row r="324" spans="1:7" ht="79.5" customHeight="1">
      <c r="A324" s="98" t="s">
        <v>298</v>
      </c>
      <c r="B324" s="126" t="s">
        <v>331</v>
      </c>
      <c r="C324" s="92">
        <v>10</v>
      </c>
      <c r="D324" s="44" t="s">
        <v>80</v>
      </c>
      <c r="E324" s="92" t="s">
        <v>54</v>
      </c>
      <c r="F324" s="44"/>
      <c r="G324" s="103">
        <f>SUM(G325)</f>
        <v>14480521</v>
      </c>
    </row>
    <row r="325" spans="1:7" ht="51.75" customHeight="1">
      <c r="A325" s="43" t="s">
        <v>728</v>
      </c>
      <c r="B325" s="126" t="s">
        <v>331</v>
      </c>
      <c r="C325" s="92">
        <v>10</v>
      </c>
      <c r="D325" s="44" t="s">
        <v>80</v>
      </c>
      <c r="E325" s="92" t="s">
        <v>297</v>
      </c>
      <c r="F325" s="44"/>
      <c r="G325" s="103">
        <f>SUM(G327+G326)</f>
        <v>14480521</v>
      </c>
    </row>
    <row r="326" spans="1:7" ht="21" customHeight="1">
      <c r="A326" s="43" t="s">
        <v>454</v>
      </c>
      <c r="B326" s="126" t="s">
        <v>331</v>
      </c>
      <c r="C326" s="92">
        <v>10</v>
      </c>
      <c r="D326" s="44" t="s">
        <v>80</v>
      </c>
      <c r="E326" s="92" t="s">
        <v>297</v>
      </c>
      <c r="F326" s="44" t="s">
        <v>81</v>
      </c>
      <c r="G326" s="103">
        <v>50000</v>
      </c>
    </row>
    <row r="327" spans="1:7" ht="18" customHeight="1">
      <c r="A327" s="43" t="s">
        <v>104</v>
      </c>
      <c r="B327" s="126" t="s">
        <v>331</v>
      </c>
      <c r="C327" s="92">
        <v>10</v>
      </c>
      <c r="D327" s="44" t="s">
        <v>80</v>
      </c>
      <c r="E327" s="92" t="s">
        <v>297</v>
      </c>
      <c r="F327" s="44" t="s">
        <v>103</v>
      </c>
      <c r="G327" s="103">
        <v>14430521</v>
      </c>
    </row>
    <row r="328" spans="1:7" ht="18" customHeight="1">
      <c r="A328" s="89" t="s">
        <v>106</v>
      </c>
      <c r="B328" s="126" t="s">
        <v>331</v>
      </c>
      <c r="C328" s="90">
        <v>10</v>
      </c>
      <c r="D328" s="69" t="s">
        <v>85</v>
      </c>
      <c r="E328" s="90"/>
      <c r="F328" s="44"/>
      <c r="G328" s="102">
        <f>SUM(G329+G333)</f>
        <v>14748754</v>
      </c>
    </row>
    <row r="329" spans="1:7" ht="32.25" customHeight="1">
      <c r="A329" s="97" t="s">
        <v>194</v>
      </c>
      <c r="B329" s="126" t="s">
        <v>331</v>
      </c>
      <c r="C329" s="69" t="s">
        <v>48</v>
      </c>
      <c r="D329" s="44" t="s">
        <v>85</v>
      </c>
      <c r="E329" s="90" t="s">
        <v>458</v>
      </c>
      <c r="F329" s="44"/>
      <c r="G329" s="103">
        <f>SUM(G330)</f>
        <v>12831729</v>
      </c>
    </row>
    <row r="330" spans="1:7" ht="45" customHeight="1">
      <c r="A330" s="51" t="s">
        <v>542</v>
      </c>
      <c r="B330" s="126" t="s">
        <v>331</v>
      </c>
      <c r="C330" s="92">
        <v>10</v>
      </c>
      <c r="D330" s="44" t="s">
        <v>85</v>
      </c>
      <c r="E330" s="92" t="s">
        <v>489</v>
      </c>
      <c r="F330" s="44"/>
      <c r="G330" s="103">
        <f>SUM(G331)</f>
        <v>12831729</v>
      </c>
    </row>
    <row r="331" spans="1:7" ht="21" customHeight="1">
      <c r="A331" s="43" t="s">
        <v>292</v>
      </c>
      <c r="B331" s="126" t="s">
        <v>331</v>
      </c>
      <c r="C331" s="92">
        <v>10</v>
      </c>
      <c r="D331" s="44" t="s">
        <v>85</v>
      </c>
      <c r="E331" s="92" t="s">
        <v>291</v>
      </c>
      <c r="F331" s="44"/>
      <c r="G331" s="103">
        <f>SUM(G332)</f>
        <v>12831729</v>
      </c>
    </row>
    <row r="332" spans="1:7" ht="18.75" customHeight="1">
      <c r="A332" s="43" t="s">
        <v>104</v>
      </c>
      <c r="B332" s="126" t="s">
        <v>331</v>
      </c>
      <c r="C332" s="92">
        <v>10</v>
      </c>
      <c r="D332" s="44" t="s">
        <v>85</v>
      </c>
      <c r="E332" s="92" t="s">
        <v>291</v>
      </c>
      <c r="F332" s="44" t="s">
        <v>103</v>
      </c>
      <c r="G332" s="103">
        <v>12831729</v>
      </c>
    </row>
    <row r="333" spans="1:7" ht="31.5">
      <c r="A333" s="88" t="s">
        <v>296</v>
      </c>
      <c r="B333" s="126" t="s">
        <v>331</v>
      </c>
      <c r="C333" s="44" t="s">
        <v>48</v>
      </c>
      <c r="D333" s="44" t="s">
        <v>85</v>
      </c>
      <c r="E333" s="92" t="s">
        <v>460</v>
      </c>
      <c r="F333" s="44"/>
      <c r="G333" s="103">
        <f>SUM(G334)</f>
        <v>1917025</v>
      </c>
    </row>
    <row r="334" spans="1:7" ht="18" customHeight="1">
      <c r="A334" s="110" t="s">
        <v>573</v>
      </c>
      <c r="B334" s="126" t="s">
        <v>331</v>
      </c>
      <c r="C334" s="92">
        <v>10</v>
      </c>
      <c r="D334" s="44" t="s">
        <v>85</v>
      </c>
      <c r="E334" s="92" t="s">
        <v>294</v>
      </c>
      <c r="F334" s="44"/>
      <c r="G334" s="103">
        <f>SUM(G335)</f>
        <v>1917025</v>
      </c>
    </row>
    <row r="335" spans="1:7" ht="16.5" customHeight="1">
      <c r="A335" s="98" t="s">
        <v>65</v>
      </c>
      <c r="B335" s="126" t="s">
        <v>331</v>
      </c>
      <c r="C335" s="92">
        <v>10</v>
      </c>
      <c r="D335" s="44" t="s">
        <v>85</v>
      </c>
      <c r="E335" s="92" t="s">
        <v>293</v>
      </c>
      <c r="F335" s="44"/>
      <c r="G335" s="103">
        <f>SUM(G336)</f>
        <v>1917025</v>
      </c>
    </row>
    <row r="336" spans="1:7" ht="18" customHeight="1">
      <c r="A336" s="43" t="s">
        <v>104</v>
      </c>
      <c r="B336" s="126" t="s">
        <v>331</v>
      </c>
      <c r="C336" s="92">
        <v>10</v>
      </c>
      <c r="D336" s="44" t="s">
        <v>85</v>
      </c>
      <c r="E336" s="92" t="s">
        <v>293</v>
      </c>
      <c r="F336" s="44" t="s">
        <v>103</v>
      </c>
      <c r="G336" s="103">
        <v>1917025</v>
      </c>
    </row>
    <row r="337" spans="1:7" ht="15.75">
      <c r="A337" s="93" t="s">
        <v>371</v>
      </c>
      <c r="B337" s="126" t="s">
        <v>331</v>
      </c>
      <c r="C337" s="90">
        <v>11</v>
      </c>
      <c r="D337" s="69" t="s">
        <v>370</v>
      </c>
      <c r="E337" s="90"/>
      <c r="F337" s="69"/>
      <c r="G337" s="102">
        <f>SUM(G338)</f>
        <v>89000</v>
      </c>
    </row>
    <row r="338" spans="1:7" ht="26.25" customHeight="1">
      <c r="A338" s="89" t="s">
        <v>107</v>
      </c>
      <c r="B338" s="126" t="s">
        <v>331</v>
      </c>
      <c r="C338" s="90">
        <v>11</v>
      </c>
      <c r="D338" s="69" t="s">
        <v>77</v>
      </c>
      <c r="E338" s="90"/>
      <c r="F338" s="44"/>
      <c r="G338" s="102">
        <f>SUM(G339)</f>
        <v>89000</v>
      </c>
    </row>
    <row r="339" spans="1:7" ht="52.5" customHeight="1">
      <c r="A339" s="100" t="s">
        <v>304</v>
      </c>
      <c r="B339" s="126" t="s">
        <v>331</v>
      </c>
      <c r="C339" s="44" t="s">
        <v>108</v>
      </c>
      <c r="D339" s="44" t="s">
        <v>77</v>
      </c>
      <c r="E339" s="92" t="s">
        <v>487</v>
      </c>
      <c r="F339" s="44"/>
      <c r="G339" s="103">
        <f>SUM(G340)</f>
        <v>89000</v>
      </c>
    </row>
    <row r="340" spans="1:7" ht="63">
      <c r="A340" s="139" t="s">
        <v>303</v>
      </c>
      <c r="B340" s="126" t="s">
        <v>331</v>
      </c>
      <c r="C340" s="44" t="s">
        <v>108</v>
      </c>
      <c r="D340" s="44" t="s">
        <v>77</v>
      </c>
      <c r="E340" s="92" t="s">
        <v>301</v>
      </c>
      <c r="F340" s="44"/>
      <c r="G340" s="103">
        <f>SUM(G341)</f>
        <v>89000</v>
      </c>
    </row>
    <row r="341" spans="1:7" ht="19.5" customHeight="1">
      <c r="A341" s="43" t="s">
        <v>9</v>
      </c>
      <c r="B341" s="126" t="s">
        <v>331</v>
      </c>
      <c r="C341" s="44" t="s">
        <v>108</v>
      </c>
      <c r="D341" s="44" t="s">
        <v>77</v>
      </c>
      <c r="E341" s="92" t="s">
        <v>302</v>
      </c>
      <c r="F341" s="44"/>
      <c r="G341" s="103">
        <f>SUM(G342)</f>
        <v>89000</v>
      </c>
    </row>
    <row r="342" spans="1:7" ht="19.5" customHeight="1">
      <c r="A342" s="43" t="s">
        <v>454</v>
      </c>
      <c r="B342" s="126" t="s">
        <v>331</v>
      </c>
      <c r="C342" s="44" t="s">
        <v>108</v>
      </c>
      <c r="D342" s="44" t="s">
        <v>77</v>
      </c>
      <c r="E342" s="92" t="s">
        <v>302</v>
      </c>
      <c r="F342" s="44" t="s">
        <v>81</v>
      </c>
      <c r="G342" s="103">
        <v>89000</v>
      </c>
    </row>
    <row r="343" spans="1:7" ht="15.75">
      <c r="A343" s="93" t="s">
        <v>455</v>
      </c>
      <c r="B343" s="126" t="s">
        <v>331</v>
      </c>
      <c r="C343" s="69" t="s">
        <v>109</v>
      </c>
      <c r="D343" s="69"/>
      <c r="E343" s="69"/>
      <c r="F343" s="44"/>
      <c r="G343" s="102">
        <f>SUM(G344)</f>
        <v>636936.97</v>
      </c>
    </row>
    <row r="344" spans="1:7" ht="15.75">
      <c r="A344" s="43" t="s">
        <v>456</v>
      </c>
      <c r="B344" s="126" t="s">
        <v>331</v>
      </c>
      <c r="C344" s="44" t="s">
        <v>109</v>
      </c>
      <c r="D344" s="44" t="s">
        <v>75</v>
      </c>
      <c r="E344" s="44"/>
      <c r="F344" s="44"/>
      <c r="G344" s="103">
        <f>SUM(G345)</f>
        <v>636936.97</v>
      </c>
    </row>
    <row r="345" spans="1:7" ht="36.75" customHeight="1">
      <c r="A345" s="41" t="s">
        <v>255</v>
      </c>
      <c r="B345" s="126" t="s">
        <v>331</v>
      </c>
      <c r="C345" s="44" t="s">
        <v>109</v>
      </c>
      <c r="D345" s="44" t="s">
        <v>75</v>
      </c>
      <c r="E345" s="44" t="s">
        <v>467</v>
      </c>
      <c r="F345" s="44"/>
      <c r="G345" s="103">
        <f>SUM(G346)</f>
        <v>636936.97</v>
      </c>
    </row>
    <row r="346" spans="1:7" ht="31.5">
      <c r="A346" s="43" t="s">
        <v>262</v>
      </c>
      <c r="B346" s="126" t="s">
        <v>331</v>
      </c>
      <c r="C346" s="44" t="s">
        <v>109</v>
      </c>
      <c r="D346" s="44" t="s">
        <v>75</v>
      </c>
      <c r="E346" s="44" t="s">
        <v>57</v>
      </c>
      <c r="F346" s="44"/>
      <c r="G346" s="103">
        <f>SUM(G347)</f>
        <v>636936.97</v>
      </c>
    </row>
    <row r="347" spans="1:7" ht="15.75">
      <c r="A347" s="43" t="s">
        <v>261</v>
      </c>
      <c r="B347" s="126" t="s">
        <v>331</v>
      </c>
      <c r="C347" s="44" t="s">
        <v>109</v>
      </c>
      <c r="D347" s="44" t="s">
        <v>75</v>
      </c>
      <c r="E347" s="44" t="s">
        <v>260</v>
      </c>
      <c r="F347" s="44"/>
      <c r="G347" s="103">
        <f>SUM(G348)</f>
        <v>636936.97</v>
      </c>
    </row>
    <row r="348" spans="1:7" ht="15.75" customHeight="1">
      <c r="A348" s="94" t="s">
        <v>488</v>
      </c>
      <c r="B348" s="126" t="s">
        <v>331</v>
      </c>
      <c r="C348" s="44" t="s">
        <v>109</v>
      </c>
      <c r="D348" s="44" t="s">
        <v>75</v>
      </c>
      <c r="E348" s="44" t="s">
        <v>260</v>
      </c>
      <c r="F348" s="44" t="s">
        <v>457</v>
      </c>
      <c r="G348" s="103">
        <v>636936.97</v>
      </c>
    </row>
    <row r="349" spans="1:7" ht="39.75" customHeight="1">
      <c r="A349" s="89" t="s">
        <v>110</v>
      </c>
      <c r="B349" s="126" t="s">
        <v>331</v>
      </c>
      <c r="C349" s="90">
        <v>14</v>
      </c>
      <c r="D349" s="90"/>
      <c r="E349" s="90"/>
      <c r="F349" s="44"/>
      <c r="G349" s="102">
        <f>SUM(G350)</f>
        <v>9448494</v>
      </c>
    </row>
    <row r="350" spans="1:7" ht="31.5">
      <c r="A350" s="89" t="s">
        <v>111</v>
      </c>
      <c r="B350" s="126" t="s">
        <v>331</v>
      </c>
      <c r="C350" s="90">
        <v>14</v>
      </c>
      <c r="D350" s="69" t="s">
        <v>75</v>
      </c>
      <c r="E350" s="90"/>
      <c r="F350" s="44"/>
      <c r="G350" s="102">
        <f>SUM(G351)</f>
        <v>9448494</v>
      </c>
    </row>
    <row r="351" spans="1:7" ht="36" customHeight="1">
      <c r="A351" s="41" t="s">
        <v>255</v>
      </c>
      <c r="B351" s="126" t="s">
        <v>331</v>
      </c>
      <c r="C351" s="92">
        <v>14</v>
      </c>
      <c r="D351" s="44" t="s">
        <v>75</v>
      </c>
      <c r="E351" s="92" t="s">
        <v>467</v>
      </c>
      <c r="F351" s="44"/>
      <c r="G351" s="103">
        <f>SUM(G352)</f>
        <v>9448494</v>
      </c>
    </row>
    <row r="352" spans="1:7" ht="47.25">
      <c r="A352" s="41" t="s">
        <v>257</v>
      </c>
      <c r="B352" s="126" t="s">
        <v>331</v>
      </c>
      <c r="C352" s="92">
        <v>14</v>
      </c>
      <c r="D352" s="44" t="s">
        <v>75</v>
      </c>
      <c r="E352" s="92" t="s">
        <v>256</v>
      </c>
      <c r="F352" s="44"/>
      <c r="G352" s="103">
        <f>SUM(G353)</f>
        <v>9448494</v>
      </c>
    </row>
    <row r="353" spans="1:7" ht="32.25" customHeight="1">
      <c r="A353" s="96" t="s">
        <v>258</v>
      </c>
      <c r="B353" s="126" t="s">
        <v>331</v>
      </c>
      <c r="C353" s="92">
        <v>14</v>
      </c>
      <c r="D353" s="44" t="s">
        <v>75</v>
      </c>
      <c r="E353" s="92" t="s">
        <v>259</v>
      </c>
      <c r="F353" s="44"/>
      <c r="G353" s="103">
        <f>SUM(G354)</f>
        <v>9448494</v>
      </c>
    </row>
    <row r="354" spans="1:7" ht="22.5" customHeight="1">
      <c r="A354" s="96" t="s">
        <v>86</v>
      </c>
      <c r="B354" s="126" t="s">
        <v>331</v>
      </c>
      <c r="C354" s="92">
        <v>14</v>
      </c>
      <c r="D354" s="44" t="s">
        <v>75</v>
      </c>
      <c r="E354" s="92" t="s">
        <v>259</v>
      </c>
      <c r="F354" s="44" t="s">
        <v>375</v>
      </c>
      <c r="G354" s="103">
        <v>9448494</v>
      </c>
    </row>
    <row r="355" ht="3" customHeight="1"/>
  </sheetData>
  <sheetProtection/>
  <mergeCells count="5">
    <mergeCell ref="A15:F15"/>
    <mergeCell ref="A16:F16"/>
    <mergeCell ref="A17:F17"/>
    <mergeCell ref="A10:J10"/>
    <mergeCell ref="B11:K11"/>
  </mergeCells>
  <printOptions/>
  <pageMargins left="0.5118110236220472" right="0.31496062992125984" top="0.15748031496062992" bottom="0.15748031496062992" header="0.31496062992125984" footer="0.31496062992125984"/>
  <pageSetup fitToHeight="0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SheetLayoutView="100" workbookViewId="0" topLeftCell="A4">
      <selection activeCell="B25" sqref="B25"/>
    </sheetView>
  </sheetViews>
  <sheetFormatPr defaultColWidth="9.140625" defaultRowHeight="15"/>
  <cols>
    <col min="1" max="1" width="23.8515625" style="0" customWidth="1"/>
    <col min="2" max="2" width="83.7109375" style="0" customWidth="1"/>
    <col min="3" max="3" width="15.421875" style="0" customWidth="1"/>
  </cols>
  <sheetData>
    <row r="1" spans="2:3" ht="15" customHeight="1">
      <c r="B1" s="186" t="s">
        <v>730</v>
      </c>
      <c r="C1" s="142"/>
    </row>
    <row r="2" spans="2:3" ht="15" customHeight="1">
      <c r="B2" s="186"/>
      <c r="C2" s="142"/>
    </row>
    <row r="3" spans="2:3" ht="15" customHeight="1">
      <c r="B3" s="186"/>
      <c r="C3" s="142"/>
    </row>
    <row r="4" spans="2:3" ht="47.25" customHeight="1">
      <c r="B4" s="186"/>
      <c r="C4" s="142"/>
    </row>
    <row r="5" spans="2:3" ht="15" customHeight="1">
      <c r="B5" s="109"/>
      <c r="C5" s="142"/>
    </row>
    <row r="6" spans="2:3" ht="15" customHeight="1">
      <c r="B6" s="196" t="s">
        <v>571</v>
      </c>
      <c r="C6" s="142"/>
    </row>
    <row r="7" spans="2:3" ht="20.25" customHeight="1">
      <c r="B7" s="196"/>
      <c r="C7" s="143"/>
    </row>
    <row r="8" spans="1:3" ht="46.5" customHeight="1">
      <c r="A8" s="35" t="s">
        <v>112</v>
      </c>
      <c r="B8" s="37" t="s">
        <v>113</v>
      </c>
      <c r="C8" s="152" t="s">
        <v>572</v>
      </c>
    </row>
    <row r="9" spans="1:3" ht="15.75">
      <c r="A9" s="19" t="s">
        <v>119</v>
      </c>
      <c r="B9" s="17" t="s">
        <v>12</v>
      </c>
      <c r="C9" s="145">
        <f>SUM(C10+C13+C20+C49)</f>
        <v>341034603.05</v>
      </c>
    </row>
    <row r="10" spans="1:3" ht="15.75">
      <c r="A10" s="19" t="s">
        <v>120</v>
      </c>
      <c r="B10" s="17" t="s">
        <v>13</v>
      </c>
      <c r="C10" s="145">
        <f>SUM(C11)</f>
        <v>70826977</v>
      </c>
    </row>
    <row r="11" spans="1:3" ht="15.75">
      <c r="A11" s="19" t="s">
        <v>121</v>
      </c>
      <c r="B11" s="17" t="s">
        <v>123</v>
      </c>
      <c r="C11" s="145">
        <f>SUM(C12)</f>
        <v>70826977</v>
      </c>
    </row>
    <row r="12" spans="1:3" ht="15.75">
      <c r="A12" s="19" t="s">
        <v>122</v>
      </c>
      <c r="B12" s="19" t="s">
        <v>124</v>
      </c>
      <c r="C12" s="146">
        <v>70826977</v>
      </c>
    </row>
    <row r="13" spans="1:3" ht="15.75">
      <c r="A13" s="19" t="s">
        <v>585</v>
      </c>
      <c r="B13" s="17" t="s">
        <v>582</v>
      </c>
      <c r="C13" s="156">
        <f>SUM(C18+C14+C17)</f>
        <v>5248591.05</v>
      </c>
    </row>
    <row r="14" spans="1:3" ht="25.5">
      <c r="A14" s="19" t="s">
        <v>597</v>
      </c>
      <c r="B14" s="19" t="s">
        <v>598</v>
      </c>
      <c r="C14" s="146">
        <f>SUM(C15)</f>
        <v>1008153</v>
      </c>
    </row>
    <row r="15" spans="1:3" ht="25.5">
      <c r="A15" s="19" t="s">
        <v>599</v>
      </c>
      <c r="B15" s="19" t="s">
        <v>654</v>
      </c>
      <c r="C15" s="146">
        <v>1008153</v>
      </c>
    </row>
    <row r="16" spans="1:3" ht="21.75" customHeight="1">
      <c r="A16" s="163" t="s">
        <v>650</v>
      </c>
      <c r="B16" s="161" t="s">
        <v>651</v>
      </c>
      <c r="C16" s="156">
        <f>SUM(C17)</f>
        <v>917836</v>
      </c>
    </row>
    <row r="17" spans="1:3" ht="30.75" customHeight="1">
      <c r="A17" s="19" t="s">
        <v>644</v>
      </c>
      <c r="B17" s="19" t="s">
        <v>653</v>
      </c>
      <c r="C17" s="146">
        <v>917836</v>
      </c>
    </row>
    <row r="18" spans="1:3" ht="15.75">
      <c r="A18" s="19" t="s">
        <v>584</v>
      </c>
      <c r="B18" s="19" t="s">
        <v>581</v>
      </c>
      <c r="C18" s="146">
        <f>SUM(C19)</f>
        <v>3322602.05</v>
      </c>
    </row>
    <row r="19" spans="1:3" ht="15.75">
      <c r="A19" s="19" t="s">
        <v>583</v>
      </c>
      <c r="B19" s="19" t="s">
        <v>652</v>
      </c>
      <c r="C19" s="146">
        <v>3322602.05</v>
      </c>
    </row>
    <row r="20" spans="1:3" ht="15">
      <c r="A20" s="19" t="s">
        <v>125</v>
      </c>
      <c r="B20" s="17" t="s">
        <v>14</v>
      </c>
      <c r="C20" s="166">
        <f>SUM(C21,C23,C25,C27,)</f>
        <v>264739035</v>
      </c>
    </row>
    <row r="21" spans="1:3" ht="15.75">
      <c r="A21" s="19" t="s">
        <v>126</v>
      </c>
      <c r="B21" s="17" t="s">
        <v>133</v>
      </c>
      <c r="C21" s="147">
        <f>SUM(C22)</f>
        <v>833619</v>
      </c>
    </row>
    <row r="22" spans="1:3" ht="15.75">
      <c r="A22" s="19" t="s">
        <v>127</v>
      </c>
      <c r="B22" s="19" t="s">
        <v>133</v>
      </c>
      <c r="C22" s="146">
        <v>833619</v>
      </c>
    </row>
    <row r="23" spans="1:3" ht="25.5">
      <c r="A23" s="19" t="s">
        <v>128</v>
      </c>
      <c r="B23" s="17" t="s">
        <v>134</v>
      </c>
      <c r="C23" s="147">
        <f>SUM(C24)</f>
        <v>284621</v>
      </c>
    </row>
    <row r="24" spans="1:3" ht="27.75" customHeight="1">
      <c r="A24" s="19" t="s">
        <v>129</v>
      </c>
      <c r="B24" s="19" t="s">
        <v>134</v>
      </c>
      <c r="C24" s="146">
        <v>284621</v>
      </c>
    </row>
    <row r="25" spans="1:3" ht="37.5" customHeight="1">
      <c r="A25" s="19" t="s">
        <v>130</v>
      </c>
      <c r="B25" s="17" t="s">
        <v>135</v>
      </c>
      <c r="C25" s="147">
        <f>SUM(C26)</f>
        <v>12831729</v>
      </c>
    </row>
    <row r="26" spans="1:3" ht="27.75" customHeight="1">
      <c r="A26" s="19" t="s">
        <v>131</v>
      </c>
      <c r="B26" s="19" t="s">
        <v>135</v>
      </c>
      <c r="C26" s="146">
        <v>12831729</v>
      </c>
    </row>
    <row r="27" spans="1:3" ht="15.75">
      <c r="A27" s="19" t="s">
        <v>132</v>
      </c>
      <c r="B27" s="17" t="s">
        <v>136</v>
      </c>
      <c r="C27" s="147">
        <f>SUM(C28)</f>
        <v>250789066</v>
      </c>
    </row>
    <row r="28" spans="1:3" ht="15.75">
      <c r="A28" s="19" t="s">
        <v>137</v>
      </c>
      <c r="B28" s="19" t="s">
        <v>138</v>
      </c>
      <c r="C28" s="147">
        <f>SUM(C29+C30+C31+C32+C33+C34+C37+C38+C39+C40+C41+C42+C43+C44+C45+C46+C47+C48)</f>
        <v>250789066</v>
      </c>
    </row>
    <row r="29" spans="1:3" ht="33" customHeight="1">
      <c r="A29" s="19" t="s">
        <v>137</v>
      </c>
      <c r="B29" s="19" t="s">
        <v>15</v>
      </c>
      <c r="C29" s="146">
        <v>9031970</v>
      </c>
    </row>
    <row r="30" spans="1:3" ht="15.75">
      <c r="A30" s="19" t="s">
        <v>137</v>
      </c>
      <c r="B30" s="19" t="s">
        <v>16</v>
      </c>
      <c r="C30" s="146">
        <v>4296908</v>
      </c>
    </row>
    <row r="31" spans="1:3" ht="35.25" customHeight="1">
      <c r="A31" s="19" t="s">
        <v>137</v>
      </c>
      <c r="B31" s="19" t="s">
        <v>17</v>
      </c>
      <c r="C31" s="146">
        <v>237000</v>
      </c>
    </row>
    <row r="32" spans="1:3" ht="38.25">
      <c r="A32" s="19" t="s">
        <v>137</v>
      </c>
      <c r="B32" s="19" t="s">
        <v>18</v>
      </c>
      <c r="C32" s="146">
        <v>711000</v>
      </c>
    </row>
    <row r="33" spans="1:3" ht="58.5" customHeight="1">
      <c r="A33" s="19" t="s">
        <v>137</v>
      </c>
      <c r="B33" s="25" t="s">
        <v>19</v>
      </c>
      <c r="C33" s="146">
        <v>14480521</v>
      </c>
    </row>
    <row r="34" spans="1:3" ht="38.25">
      <c r="A34" s="19" t="s">
        <v>137</v>
      </c>
      <c r="B34" s="25" t="s">
        <v>20</v>
      </c>
      <c r="C34" s="147">
        <f>SUM(C35:C36)</f>
        <v>672939</v>
      </c>
    </row>
    <row r="35" spans="1:3" ht="48.75" customHeight="1">
      <c r="A35" s="19" t="s">
        <v>137</v>
      </c>
      <c r="B35" s="25" t="s">
        <v>21</v>
      </c>
      <c r="C35" s="146">
        <v>648663</v>
      </c>
    </row>
    <row r="36" spans="1:3" ht="48" customHeight="1">
      <c r="A36" s="19" t="s">
        <v>137</v>
      </c>
      <c r="B36" s="25" t="s">
        <v>22</v>
      </c>
      <c r="C36" s="146">
        <v>24276</v>
      </c>
    </row>
    <row r="37" spans="1:3" ht="78.75" customHeight="1">
      <c r="A37" s="19" t="s">
        <v>137</v>
      </c>
      <c r="B37" s="25" t="s">
        <v>23</v>
      </c>
      <c r="C37" s="146">
        <v>176809757</v>
      </c>
    </row>
    <row r="38" spans="1:3" ht="77.25" customHeight="1">
      <c r="A38" s="19" t="s">
        <v>137</v>
      </c>
      <c r="B38" s="25" t="s">
        <v>24</v>
      </c>
      <c r="C38" s="146">
        <v>27642570</v>
      </c>
    </row>
    <row r="39" spans="1:3" ht="39" customHeight="1">
      <c r="A39" s="19" t="s">
        <v>137</v>
      </c>
      <c r="B39" s="19" t="s">
        <v>25</v>
      </c>
      <c r="C39" s="146">
        <v>80400</v>
      </c>
    </row>
    <row r="40" spans="1:3" ht="53.25" customHeight="1">
      <c r="A40" s="19" t="s">
        <v>137</v>
      </c>
      <c r="B40" s="26" t="s">
        <v>26</v>
      </c>
      <c r="C40" s="148">
        <v>1002897</v>
      </c>
    </row>
    <row r="41" spans="1:3" ht="45" customHeight="1">
      <c r="A41" s="19" t="s">
        <v>137</v>
      </c>
      <c r="B41" s="26" t="s">
        <v>27</v>
      </c>
      <c r="C41" s="148">
        <v>1422000</v>
      </c>
    </row>
    <row r="42" spans="1:3" ht="40.5" customHeight="1">
      <c r="A42" s="19" t="s">
        <v>137</v>
      </c>
      <c r="B42" s="27" t="s">
        <v>28</v>
      </c>
      <c r="C42" s="149">
        <v>237000</v>
      </c>
    </row>
    <row r="43" spans="1:3" ht="45" customHeight="1">
      <c r="A43" s="19" t="s">
        <v>137</v>
      </c>
      <c r="B43" s="27" t="s">
        <v>29</v>
      </c>
      <c r="C43" s="149">
        <v>9448494</v>
      </c>
    </row>
    <row r="44" spans="1:3" ht="37.5" customHeight="1">
      <c r="A44" s="19" t="s">
        <v>137</v>
      </c>
      <c r="B44" s="27" t="s">
        <v>30</v>
      </c>
      <c r="C44" s="149">
        <v>198528</v>
      </c>
    </row>
    <row r="45" spans="1:3" ht="35.25" customHeight="1">
      <c r="A45" s="19" t="s">
        <v>137</v>
      </c>
      <c r="B45" s="28" t="s">
        <v>31</v>
      </c>
      <c r="C45" s="150">
        <v>237000</v>
      </c>
    </row>
    <row r="46" spans="1:3" ht="42" customHeight="1">
      <c r="A46" s="19" t="s">
        <v>137</v>
      </c>
      <c r="B46" s="28" t="s">
        <v>43</v>
      </c>
      <c r="C46" s="150">
        <v>1917025</v>
      </c>
    </row>
    <row r="47" spans="1:3" ht="42" customHeight="1">
      <c r="A47" s="19" t="s">
        <v>137</v>
      </c>
      <c r="B47" s="19" t="s">
        <v>448</v>
      </c>
      <c r="C47" s="146">
        <v>2287447</v>
      </c>
    </row>
    <row r="48" spans="1:4" ht="54.75" customHeight="1">
      <c r="A48" s="19" t="s">
        <v>52</v>
      </c>
      <c r="B48" s="28" t="s">
        <v>46</v>
      </c>
      <c r="C48" s="150">
        <v>75610</v>
      </c>
      <c r="D48" s="164"/>
    </row>
    <row r="49" spans="1:4" ht="35.25" customHeight="1">
      <c r="A49" s="19" t="s">
        <v>600</v>
      </c>
      <c r="B49" s="17" t="s">
        <v>601</v>
      </c>
      <c r="C49" s="160">
        <f>SUM(C50)</f>
        <v>220000</v>
      </c>
      <c r="D49" s="164"/>
    </row>
    <row r="50" spans="1:4" ht="39" customHeight="1">
      <c r="A50" s="19" t="s">
        <v>604</v>
      </c>
      <c r="B50" s="19" t="s">
        <v>602</v>
      </c>
      <c r="C50" s="150">
        <f>SUM(C51)</f>
        <v>220000</v>
      </c>
      <c r="D50" s="165"/>
    </row>
    <row r="51" spans="1:3" ht="38.25">
      <c r="A51" s="19" t="s">
        <v>605</v>
      </c>
      <c r="B51" s="19" t="s">
        <v>603</v>
      </c>
      <c r="C51" s="150">
        <v>220000</v>
      </c>
    </row>
  </sheetData>
  <sheetProtection/>
  <mergeCells count="2">
    <mergeCell ref="B1:B4"/>
    <mergeCell ref="B6:B7"/>
  </mergeCells>
  <printOptions/>
  <pageMargins left="0.7086614173228347" right="0.31496062992125984" top="0.5511811023622047" bottom="0.5511811023622047" header="0.31496062992125984" footer="0.31496062992125984"/>
  <pageSetup fitToHeight="0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6"/>
  <sheetViews>
    <sheetView zoomScale="71" zoomScaleNormal="71" zoomScalePageLayoutView="0" workbookViewId="0" topLeftCell="A1">
      <selection activeCell="D13" sqref="D13"/>
    </sheetView>
  </sheetViews>
  <sheetFormatPr defaultColWidth="9.140625" defaultRowHeight="15"/>
  <cols>
    <col min="1" max="1" width="82.57421875" style="0" customWidth="1"/>
    <col min="2" max="2" width="5.140625" style="0" customWidth="1"/>
    <col min="3" max="3" width="4.28125" style="0" customWidth="1"/>
    <col min="4" max="4" width="11.421875" style="0" customWidth="1"/>
    <col min="5" max="5" width="4.8515625" style="0" customWidth="1"/>
    <col min="6" max="6" width="14.57421875" style="0" customWidth="1"/>
    <col min="7" max="7" width="14.421875" style="0" customWidth="1"/>
  </cols>
  <sheetData>
    <row r="1" spans="1:7" ht="15" customHeight="1">
      <c r="A1" s="109"/>
      <c r="B1" s="186" t="s">
        <v>737</v>
      </c>
      <c r="C1" s="186"/>
      <c r="D1" s="186"/>
      <c r="E1" s="186"/>
      <c r="F1" s="186"/>
      <c r="G1" s="109"/>
    </row>
    <row r="2" spans="1:7" ht="15">
      <c r="A2" s="109"/>
      <c r="B2" s="186"/>
      <c r="C2" s="186"/>
      <c r="D2" s="186"/>
      <c r="E2" s="186"/>
      <c r="F2" s="186"/>
      <c r="G2" s="109"/>
    </row>
    <row r="3" spans="1:7" ht="15">
      <c r="A3" s="109"/>
      <c r="B3" s="186"/>
      <c r="C3" s="186"/>
      <c r="D3" s="186"/>
      <c r="E3" s="186"/>
      <c r="F3" s="186"/>
      <c r="G3" s="109"/>
    </row>
    <row r="4" spans="1:7" ht="15">
      <c r="A4" s="109"/>
      <c r="B4" s="186"/>
      <c r="C4" s="186"/>
      <c r="D4" s="186"/>
      <c r="E4" s="186"/>
      <c r="F4" s="186"/>
      <c r="G4" s="109"/>
    </row>
    <row r="5" spans="1:7" ht="15">
      <c r="A5" s="109"/>
      <c r="B5" s="186"/>
      <c r="C5" s="186"/>
      <c r="D5" s="186"/>
      <c r="E5" s="186"/>
      <c r="F5" s="186"/>
      <c r="G5" s="109"/>
    </row>
    <row r="6" spans="1:7" ht="15">
      <c r="A6" s="109"/>
      <c r="B6" s="186"/>
      <c r="C6" s="186"/>
      <c r="D6" s="186"/>
      <c r="E6" s="186"/>
      <c r="F6" s="186"/>
      <c r="G6" s="109"/>
    </row>
    <row r="7" spans="1:7" ht="15">
      <c r="A7" s="109"/>
      <c r="B7" s="186"/>
      <c r="C7" s="186"/>
      <c r="D7" s="186"/>
      <c r="E7" s="186"/>
      <c r="F7" s="186"/>
      <c r="G7" s="109"/>
    </row>
    <row r="8" spans="1:7" ht="90" customHeight="1">
      <c r="A8" s="109"/>
      <c r="B8" s="186"/>
      <c r="C8" s="186"/>
      <c r="D8" s="186"/>
      <c r="E8" s="186"/>
      <c r="F8" s="186"/>
      <c r="G8" s="109"/>
    </row>
    <row r="9" spans="1:5" ht="18.75">
      <c r="A9" s="190" t="s">
        <v>680</v>
      </c>
      <c r="B9" s="191"/>
      <c r="C9" s="191"/>
      <c r="D9" s="191"/>
      <c r="E9" s="191"/>
    </row>
    <row r="10" spans="1:5" ht="18.75">
      <c r="A10" s="190" t="s">
        <v>681</v>
      </c>
      <c r="B10" s="191"/>
      <c r="C10" s="191"/>
      <c r="D10" s="191"/>
      <c r="E10" s="191"/>
    </row>
    <row r="11" spans="1:5" ht="18.75">
      <c r="A11" s="190" t="s">
        <v>72</v>
      </c>
      <c r="B11" s="191"/>
      <c r="C11" s="191"/>
      <c r="D11" s="191"/>
      <c r="E11" s="191"/>
    </row>
    <row r="12" spans="2:6" ht="15.75">
      <c r="B12" s="108"/>
      <c r="F12" t="s">
        <v>40</v>
      </c>
    </row>
    <row r="13" spans="1:7" ht="24.75" customHeight="1">
      <c r="A13" s="37" t="s">
        <v>66</v>
      </c>
      <c r="B13" s="37" t="s">
        <v>67</v>
      </c>
      <c r="C13" s="37" t="s">
        <v>68</v>
      </c>
      <c r="D13" s="37" t="s">
        <v>69</v>
      </c>
      <c r="E13" s="37" t="s">
        <v>70</v>
      </c>
      <c r="F13" s="37">
        <v>2016</v>
      </c>
      <c r="G13" s="37">
        <v>2017</v>
      </c>
    </row>
    <row r="14" spans="1:7" ht="15.75">
      <c r="A14" s="121" t="s">
        <v>73</v>
      </c>
      <c r="B14" s="54"/>
      <c r="C14" s="54"/>
      <c r="D14" s="54"/>
      <c r="E14" s="54"/>
      <c r="F14" s="91">
        <f>SUM(F15+F103+F109+F136+F201+F223+F270+F280+F286)</f>
        <v>369287284</v>
      </c>
      <c r="G14" s="91">
        <f>SUM(G15+G103+G109+G136+G201+G223+G270+G280+G286)</f>
        <v>332299400</v>
      </c>
    </row>
    <row r="15" spans="1:7" ht="15.75">
      <c r="A15" s="121" t="s">
        <v>74</v>
      </c>
      <c r="B15" s="56" t="s">
        <v>75</v>
      </c>
      <c r="C15" s="56"/>
      <c r="D15" s="56"/>
      <c r="E15" s="56"/>
      <c r="F15" s="91">
        <f>SUM(F16+F21+F27+F64+F73+F78+F130)</f>
        <v>32608578</v>
      </c>
      <c r="G15" s="91">
        <f>SUM(G16+G21+G27+G64+G73+G78)</f>
        <v>32687063</v>
      </c>
    </row>
    <row r="16" spans="1:7" ht="31.5">
      <c r="A16" s="60" t="s">
        <v>76</v>
      </c>
      <c r="B16" s="56" t="s">
        <v>75</v>
      </c>
      <c r="C16" s="56" t="s">
        <v>77</v>
      </c>
      <c r="D16" s="56"/>
      <c r="E16" s="56"/>
      <c r="F16" s="91">
        <f aca="true" t="shared" si="0" ref="F16:G19">SUM(F17)</f>
        <v>1192900</v>
      </c>
      <c r="G16" s="91">
        <f t="shared" si="0"/>
        <v>1192900</v>
      </c>
    </row>
    <row r="17" spans="1:7" ht="21.75" customHeight="1">
      <c r="A17" s="60" t="s">
        <v>263</v>
      </c>
      <c r="B17" s="56" t="s">
        <v>75</v>
      </c>
      <c r="C17" s="56" t="s">
        <v>77</v>
      </c>
      <c r="D17" s="56" t="s">
        <v>450</v>
      </c>
      <c r="E17" s="56"/>
      <c r="F17" s="91">
        <f t="shared" si="0"/>
        <v>1192900</v>
      </c>
      <c r="G17" s="91">
        <f t="shared" si="0"/>
        <v>1192900</v>
      </c>
    </row>
    <row r="18" spans="1:7" ht="13.5" customHeight="1">
      <c r="A18" s="95" t="s">
        <v>264</v>
      </c>
      <c r="B18" s="54" t="s">
        <v>75</v>
      </c>
      <c r="C18" s="54" t="s">
        <v>77</v>
      </c>
      <c r="D18" s="54" t="s">
        <v>451</v>
      </c>
      <c r="E18" s="54"/>
      <c r="F18" s="33">
        <f t="shared" si="0"/>
        <v>1192900</v>
      </c>
      <c r="G18" s="33">
        <f t="shared" si="0"/>
        <v>1192900</v>
      </c>
    </row>
    <row r="19" spans="1:7" ht="21.75" customHeight="1">
      <c r="A19" s="52" t="s">
        <v>452</v>
      </c>
      <c r="B19" s="54" t="s">
        <v>75</v>
      </c>
      <c r="C19" s="54" t="s">
        <v>77</v>
      </c>
      <c r="D19" s="54" t="s">
        <v>493</v>
      </c>
      <c r="E19" s="54"/>
      <c r="F19" s="33">
        <f t="shared" si="0"/>
        <v>1192900</v>
      </c>
      <c r="G19" s="33">
        <f t="shared" si="0"/>
        <v>1192900</v>
      </c>
    </row>
    <row r="20" spans="1:7" ht="48" customHeight="1">
      <c r="A20" s="169" t="s">
        <v>453</v>
      </c>
      <c r="B20" s="54" t="s">
        <v>75</v>
      </c>
      <c r="C20" s="54" t="s">
        <v>77</v>
      </c>
      <c r="D20" s="54" t="s">
        <v>493</v>
      </c>
      <c r="E20" s="54" t="s">
        <v>78</v>
      </c>
      <c r="F20" s="33">
        <v>1192900</v>
      </c>
      <c r="G20" s="33">
        <v>1192900</v>
      </c>
    </row>
    <row r="21" spans="1:7" ht="47.25">
      <c r="A21" s="60" t="s">
        <v>79</v>
      </c>
      <c r="B21" s="56" t="s">
        <v>75</v>
      </c>
      <c r="C21" s="56" t="s">
        <v>80</v>
      </c>
      <c r="D21" s="56"/>
      <c r="E21" s="56"/>
      <c r="F21" s="91">
        <f>SUM(,F22)</f>
        <v>1000000</v>
      </c>
      <c r="G21" s="91">
        <f>SUM(,G22)</f>
        <v>1000000</v>
      </c>
    </row>
    <row r="22" spans="1:7" ht="21.75" customHeight="1">
      <c r="A22" s="60" t="s">
        <v>267</v>
      </c>
      <c r="B22" s="56" t="s">
        <v>75</v>
      </c>
      <c r="C22" s="56" t="s">
        <v>80</v>
      </c>
      <c r="D22" s="56" t="s">
        <v>265</v>
      </c>
      <c r="E22" s="56"/>
      <c r="F22" s="91">
        <f>SUM(F23)</f>
        <v>1000000</v>
      </c>
      <c r="G22" s="91">
        <f>SUM(G23)</f>
        <v>1000000</v>
      </c>
    </row>
    <row r="23" spans="1:7" ht="16.5" customHeight="1">
      <c r="A23" s="52" t="s">
        <v>504</v>
      </c>
      <c r="B23" s="54" t="s">
        <v>75</v>
      </c>
      <c r="C23" s="54" t="s">
        <v>80</v>
      </c>
      <c r="D23" s="54" t="s">
        <v>266</v>
      </c>
      <c r="E23" s="54"/>
      <c r="F23" s="103">
        <f>SUM(F24)</f>
        <v>1000000</v>
      </c>
      <c r="G23" s="103">
        <f>SUM(G24)</f>
        <v>1000000</v>
      </c>
    </row>
    <row r="24" spans="1:7" ht="16.5" customHeight="1">
      <c r="A24" s="52" t="s">
        <v>452</v>
      </c>
      <c r="B24" s="54" t="s">
        <v>75</v>
      </c>
      <c r="C24" s="54" t="s">
        <v>80</v>
      </c>
      <c r="D24" s="54" t="s">
        <v>268</v>
      </c>
      <c r="E24" s="54"/>
      <c r="F24" s="103">
        <f>SUM(F25:F26)</f>
        <v>1000000</v>
      </c>
      <c r="G24" s="103">
        <f>SUM(G25:G26)</f>
        <v>1000000</v>
      </c>
    </row>
    <row r="25" spans="1:7" ht="48.75" customHeight="1">
      <c r="A25" s="169" t="s">
        <v>453</v>
      </c>
      <c r="B25" s="54" t="s">
        <v>75</v>
      </c>
      <c r="C25" s="54" t="s">
        <v>80</v>
      </c>
      <c r="D25" s="54" t="s">
        <v>268</v>
      </c>
      <c r="E25" s="54" t="s">
        <v>78</v>
      </c>
      <c r="F25" s="103">
        <v>898935</v>
      </c>
      <c r="G25" s="103">
        <v>898935</v>
      </c>
    </row>
    <row r="26" spans="1:7" ht="16.5" customHeight="1">
      <c r="A26" s="55" t="s">
        <v>454</v>
      </c>
      <c r="B26" s="54" t="s">
        <v>75</v>
      </c>
      <c r="C26" s="54" t="s">
        <v>80</v>
      </c>
      <c r="D26" s="54" t="s">
        <v>268</v>
      </c>
      <c r="E26" s="54" t="s">
        <v>81</v>
      </c>
      <c r="F26" s="33">
        <v>101065</v>
      </c>
      <c r="G26" s="33">
        <v>101065</v>
      </c>
    </row>
    <row r="27" spans="1:7" ht="47.25">
      <c r="A27" s="59" t="s">
        <v>84</v>
      </c>
      <c r="B27" s="56" t="s">
        <v>75</v>
      </c>
      <c r="C27" s="56" t="s">
        <v>85</v>
      </c>
      <c r="D27" s="56"/>
      <c r="E27" s="56"/>
      <c r="F27" s="91">
        <f>SUM(F28+F37+F42+F46+F54+F60)</f>
        <v>18819678</v>
      </c>
      <c r="G27" s="91">
        <f>SUM(G28+G37+G42+G46+G54+G60)</f>
        <v>18819678</v>
      </c>
    </row>
    <row r="28" spans="1:7" ht="39" customHeight="1">
      <c r="A28" s="59" t="s">
        <v>351</v>
      </c>
      <c r="B28" s="56" t="s">
        <v>75</v>
      </c>
      <c r="C28" s="56" t="s">
        <v>85</v>
      </c>
      <c r="D28" s="58" t="s">
        <v>458</v>
      </c>
      <c r="E28" s="56"/>
      <c r="F28" s="91">
        <f>SUM(F29+F33)</f>
        <v>2133000</v>
      </c>
      <c r="G28" s="91">
        <f>SUM(G29+G33)</f>
        <v>2133000</v>
      </c>
    </row>
    <row r="29" spans="1:7" ht="48.75" customHeight="1">
      <c r="A29" s="139" t="s">
        <v>195</v>
      </c>
      <c r="B29" s="61" t="s">
        <v>75</v>
      </c>
      <c r="C29" s="44" t="s">
        <v>85</v>
      </c>
      <c r="D29" s="53" t="s">
        <v>482</v>
      </c>
      <c r="E29" s="54"/>
      <c r="F29" s="33">
        <f>SUM(F30)</f>
        <v>1422000</v>
      </c>
      <c r="G29" s="33">
        <f>SUM(G30)</f>
        <v>1422000</v>
      </c>
    </row>
    <row r="30" spans="1:7" ht="35.25" customHeight="1">
      <c r="A30" s="52" t="s">
        <v>486</v>
      </c>
      <c r="B30" s="61" t="s">
        <v>75</v>
      </c>
      <c r="C30" s="44" t="s">
        <v>85</v>
      </c>
      <c r="D30" s="53" t="s">
        <v>196</v>
      </c>
      <c r="E30" s="54"/>
      <c r="F30" s="33">
        <f>SUM(F31:F32)</f>
        <v>1422000</v>
      </c>
      <c r="G30" s="33">
        <f>SUM(G31:G32)</f>
        <v>1422000</v>
      </c>
    </row>
    <row r="31" spans="1:7" ht="51" customHeight="1">
      <c r="A31" s="169" t="s">
        <v>453</v>
      </c>
      <c r="B31" s="61" t="s">
        <v>75</v>
      </c>
      <c r="C31" s="44" t="s">
        <v>85</v>
      </c>
      <c r="D31" s="53" t="s">
        <v>196</v>
      </c>
      <c r="E31" s="54" t="s">
        <v>78</v>
      </c>
      <c r="F31" s="33">
        <v>1392000</v>
      </c>
      <c r="G31" s="33">
        <v>1392000</v>
      </c>
    </row>
    <row r="32" spans="1:7" ht="17.25" customHeight="1">
      <c r="A32" s="55" t="s">
        <v>454</v>
      </c>
      <c r="B32" s="61" t="s">
        <v>75</v>
      </c>
      <c r="C32" s="44" t="s">
        <v>85</v>
      </c>
      <c r="D32" s="53" t="s">
        <v>196</v>
      </c>
      <c r="E32" s="54" t="s">
        <v>81</v>
      </c>
      <c r="F32" s="33">
        <v>30000</v>
      </c>
      <c r="G32" s="33">
        <v>30000</v>
      </c>
    </row>
    <row r="33" spans="1:7" ht="54" customHeight="1">
      <c r="A33" s="51" t="s">
        <v>542</v>
      </c>
      <c r="B33" s="54" t="s">
        <v>75</v>
      </c>
      <c r="C33" s="54" t="s">
        <v>85</v>
      </c>
      <c r="D33" s="53" t="s">
        <v>489</v>
      </c>
      <c r="E33" s="54"/>
      <c r="F33" s="33">
        <f>SUM(F34)</f>
        <v>711000</v>
      </c>
      <c r="G33" s="33">
        <f>SUM(G34)</f>
        <v>711000</v>
      </c>
    </row>
    <row r="34" spans="1:7" ht="45" customHeight="1">
      <c r="A34" s="51" t="s">
        <v>459</v>
      </c>
      <c r="B34" s="54" t="s">
        <v>75</v>
      </c>
      <c r="C34" s="54" t="s">
        <v>85</v>
      </c>
      <c r="D34" s="53" t="s">
        <v>269</v>
      </c>
      <c r="E34" s="54"/>
      <c r="F34" s="33">
        <f>SUM(F35:F36)</f>
        <v>711000</v>
      </c>
      <c r="G34" s="33">
        <f>SUM(G35:G36)</f>
        <v>711000</v>
      </c>
    </row>
    <row r="35" spans="1:7" ht="45.75" customHeight="1">
      <c r="A35" s="169" t="s">
        <v>453</v>
      </c>
      <c r="B35" s="54" t="s">
        <v>75</v>
      </c>
      <c r="C35" s="54" t="s">
        <v>85</v>
      </c>
      <c r="D35" s="53" t="s">
        <v>269</v>
      </c>
      <c r="E35" s="54" t="s">
        <v>78</v>
      </c>
      <c r="F35" s="33">
        <v>546000</v>
      </c>
      <c r="G35" s="33">
        <v>546000</v>
      </c>
    </row>
    <row r="36" spans="1:7" ht="16.5" customHeight="1">
      <c r="A36" s="55" t="s">
        <v>454</v>
      </c>
      <c r="B36" s="54" t="s">
        <v>75</v>
      </c>
      <c r="C36" s="54" t="s">
        <v>85</v>
      </c>
      <c r="D36" s="53" t="s">
        <v>269</v>
      </c>
      <c r="E36" s="54" t="s">
        <v>81</v>
      </c>
      <c r="F36" s="33">
        <v>165000</v>
      </c>
      <c r="G36" s="33">
        <v>165000</v>
      </c>
    </row>
    <row r="37" spans="1:7" ht="35.25" customHeight="1">
      <c r="A37" s="170" t="s">
        <v>190</v>
      </c>
      <c r="B37" s="56" t="s">
        <v>75</v>
      </c>
      <c r="C37" s="56" t="s">
        <v>85</v>
      </c>
      <c r="D37" s="58" t="s">
        <v>472</v>
      </c>
      <c r="E37" s="56"/>
      <c r="F37" s="91">
        <f>SUM(F38)</f>
        <v>198528</v>
      </c>
      <c r="G37" s="91">
        <f>SUM(G38)</f>
        <v>198528</v>
      </c>
    </row>
    <row r="38" spans="1:7" ht="63" customHeight="1">
      <c r="A38" s="139" t="s">
        <v>193</v>
      </c>
      <c r="B38" s="54" t="s">
        <v>75</v>
      </c>
      <c r="C38" s="54" t="s">
        <v>85</v>
      </c>
      <c r="D38" s="54" t="s">
        <v>191</v>
      </c>
      <c r="E38" s="54"/>
      <c r="F38" s="33">
        <f>SUM(F39)</f>
        <v>198528</v>
      </c>
      <c r="G38" s="33">
        <f>SUM(G39)</f>
        <v>198528</v>
      </c>
    </row>
    <row r="39" spans="1:7" ht="18.75" customHeight="1">
      <c r="A39" s="171" t="s">
        <v>62</v>
      </c>
      <c r="B39" s="54" t="s">
        <v>75</v>
      </c>
      <c r="C39" s="54" t="s">
        <v>85</v>
      </c>
      <c r="D39" s="54" t="s">
        <v>192</v>
      </c>
      <c r="E39" s="54"/>
      <c r="F39" s="33">
        <f>SUM(F40:F41)</f>
        <v>198528</v>
      </c>
      <c r="G39" s="33">
        <f>SUM(G40:G41)</f>
        <v>198528</v>
      </c>
    </row>
    <row r="40" spans="1:7" ht="54" customHeight="1">
      <c r="A40" s="169" t="s">
        <v>453</v>
      </c>
      <c r="B40" s="54" t="s">
        <v>75</v>
      </c>
      <c r="C40" s="54" t="s">
        <v>85</v>
      </c>
      <c r="D40" s="54" t="s">
        <v>192</v>
      </c>
      <c r="E40" s="54" t="s">
        <v>78</v>
      </c>
      <c r="F40" s="172">
        <v>183921</v>
      </c>
      <c r="G40" s="172">
        <v>183921</v>
      </c>
    </row>
    <row r="41" spans="1:7" ht="18.75" customHeight="1">
      <c r="A41" s="55" t="s">
        <v>454</v>
      </c>
      <c r="B41" s="54" t="s">
        <v>75</v>
      </c>
      <c r="C41" s="54" t="s">
        <v>85</v>
      </c>
      <c r="D41" s="54" t="s">
        <v>192</v>
      </c>
      <c r="E41" s="54" t="s">
        <v>81</v>
      </c>
      <c r="F41" s="172">
        <v>14607</v>
      </c>
      <c r="G41" s="172">
        <v>14607</v>
      </c>
    </row>
    <row r="42" spans="1:7" ht="30" customHeight="1">
      <c r="A42" s="137" t="s">
        <v>223</v>
      </c>
      <c r="B42" s="56" t="s">
        <v>75</v>
      </c>
      <c r="C42" s="56" t="s">
        <v>85</v>
      </c>
      <c r="D42" s="56" t="s">
        <v>463</v>
      </c>
      <c r="E42" s="56"/>
      <c r="F42" s="173">
        <f>SUM(F43)</f>
        <v>237000</v>
      </c>
      <c r="G42" s="173">
        <f>SUM(G43)</f>
        <v>237000</v>
      </c>
    </row>
    <row r="43" spans="1:7" ht="45.75" customHeight="1">
      <c r="A43" s="139" t="s">
        <v>225</v>
      </c>
      <c r="B43" s="54" t="s">
        <v>75</v>
      </c>
      <c r="C43" s="54" t="s">
        <v>85</v>
      </c>
      <c r="D43" s="54" t="s">
        <v>56</v>
      </c>
      <c r="E43" s="54"/>
      <c r="F43" s="172">
        <f>SUM(F44)</f>
        <v>237000</v>
      </c>
      <c r="G43" s="172">
        <f>SUM(G44)</f>
        <v>237000</v>
      </c>
    </row>
    <row r="44" spans="1:7" ht="34.5" customHeight="1">
      <c r="A44" s="174" t="s">
        <v>226</v>
      </c>
      <c r="B44" s="54" t="s">
        <v>75</v>
      </c>
      <c r="C44" s="54" t="s">
        <v>85</v>
      </c>
      <c r="D44" s="54" t="s">
        <v>224</v>
      </c>
      <c r="E44" s="54"/>
      <c r="F44" s="172">
        <f>SUM(F45:F45)</f>
        <v>237000</v>
      </c>
      <c r="G44" s="172">
        <f>SUM(G45:G45)</f>
        <v>237000</v>
      </c>
    </row>
    <row r="45" spans="1:7" ht="53.25" customHeight="1">
      <c r="A45" s="169" t="s">
        <v>453</v>
      </c>
      <c r="B45" s="54" t="s">
        <v>75</v>
      </c>
      <c r="C45" s="54" t="s">
        <v>85</v>
      </c>
      <c r="D45" s="54" t="s">
        <v>224</v>
      </c>
      <c r="E45" s="54" t="s">
        <v>78</v>
      </c>
      <c r="F45" s="172">
        <v>237000</v>
      </c>
      <c r="G45" s="172">
        <v>237000</v>
      </c>
    </row>
    <row r="46" spans="1:7" ht="30.75" customHeight="1">
      <c r="A46" s="79" t="s">
        <v>177</v>
      </c>
      <c r="B46" s="56" t="s">
        <v>75</v>
      </c>
      <c r="C46" s="56" t="s">
        <v>85</v>
      </c>
      <c r="D46" s="58" t="s">
        <v>7</v>
      </c>
      <c r="E46" s="56"/>
      <c r="F46" s="91">
        <f>SUM(F47+F50)</f>
        <v>367000</v>
      </c>
      <c r="G46" s="91">
        <f>SUM(G47+G50)</f>
        <v>367000</v>
      </c>
    </row>
    <row r="47" spans="1:7" ht="48.75" customHeight="1">
      <c r="A47" s="139" t="s">
        <v>184</v>
      </c>
      <c r="B47" s="54" t="s">
        <v>75</v>
      </c>
      <c r="C47" s="54" t="s">
        <v>85</v>
      </c>
      <c r="D47" s="53" t="s">
        <v>58</v>
      </c>
      <c r="E47" s="54"/>
      <c r="F47" s="33">
        <f>SUM(F48)</f>
        <v>130000</v>
      </c>
      <c r="G47" s="33">
        <f>SUM(G48)</f>
        <v>130000</v>
      </c>
    </row>
    <row r="48" spans="1:7" ht="26.25" customHeight="1">
      <c r="A48" s="174" t="s">
        <v>182</v>
      </c>
      <c r="B48" s="54" t="s">
        <v>75</v>
      </c>
      <c r="C48" s="54" t="s">
        <v>85</v>
      </c>
      <c r="D48" s="53" t="s">
        <v>183</v>
      </c>
      <c r="E48" s="54"/>
      <c r="F48" s="33">
        <f>SUM(F49)</f>
        <v>130000</v>
      </c>
      <c r="G48" s="33">
        <f>SUM(G49)</f>
        <v>130000</v>
      </c>
    </row>
    <row r="49" spans="1:7" ht="19.5" customHeight="1">
      <c r="A49" s="55" t="s">
        <v>454</v>
      </c>
      <c r="B49" s="54" t="s">
        <v>75</v>
      </c>
      <c r="C49" s="54" t="s">
        <v>682</v>
      </c>
      <c r="D49" s="53" t="s">
        <v>183</v>
      </c>
      <c r="E49" s="54" t="s">
        <v>81</v>
      </c>
      <c r="F49" s="33">
        <v>130000</v>
      </c>
      <c r="G49" s="33">
        <v>130000</v>
      </c>
    </row>
    <row r="50" spans="1:7" ht="51.75" customHeight="1">
      <c r="A50" s="139" t="s">
        <v>178</v>
      </c>
      <c r="B50" s="54" t="s">
        <v>75</v>
      </c>
      <c r="C50" s="54" t="s">
        <v>85</v>
      </c>
      <c r="D50" s="53" t="s">
        <v>179</v>
      </c>
      <c r="E50" s="54"/>
      <c r="F50" s="33">
        <f>SUM(F53+F52)</f>
        <v>237000</v>
      </c>
      <c r="G50" s="33">
        <f>SUM(G53+G52)</f>
        <v>237000</v>
      </c>
    </row>
    <row r="51" spans="1:7" ht="34.5" customHeight="1">
      <c r="A51" s="139" t="s">
        <v>180</v>
      </c>
      <c r="B51" s="54" t="s">
        <v>75</v>
      </c>
      <c r="C51" s="54" t="s">
        <v>85</v>
      </c>
      <c r="D51" s="53" t="s">
        <v>181</v>
      </c>
      <c r="E51" s="54"/>
      <c r="F51" s="33">
        <f>SUM(F52:F53)</f>
        <v>237000</v>
      </c>
      <c r="G51" s="33">
        <f>SUM(G52:G53)</f>
        <v>237000</v>
      </c>
    </row>
    <row r="52" spans="1:7" ht="48.75" customHeight="1">
      <c r="A52" s="169" t="s">
        <v>453</v>
      </c>
      <c r="B52" s="54" t="s">
        <v>75</v>
      </c>
      <c r="C52" s="54" t="s">
        <v>85</v>
      </c>
      <c r="D52" s="53" t="s">
        <v>181</v>
      </c>
      <c r="E52" s="54" t="s">
        <v>78</v>
      </c>
      <c r="F52" s="33">
        <v>229000</v>
      </c>
      <c r="G52" s="33">
        <v>229000</v>
      </c>
    </row>
    <row r="53" spans="1:7" ht="18.75" customHeight="1">
      <c r="A53" s="55" t="s">
        <v>454</v>
      </c>
      <c r="B53" s="54" t="s">
        <v>75</v>
      </c>
      <c r="C53" s="54" t="s">
        <v>85</v>
      </c>
      <c r="D53" s="53" t="s">
        <v>181</v>
      </c>
      <c r="E53" s="54" t="s">
        <v>81</v>
      </c>
      <c r="F53" s="33">
        <v>8000</v>
      </c>
      <c r="G53" s="33">
        <v>8000</v>
      </c>
    </row>
    <row r="54" spans="1:7" ht="18" customHeight="1">
      <c r="A54" s="60" t="s">
        <v>498</v>
      </c>
      <c r="B54" s="56" t="s">
        <v>75</v>
      </c>
      <c r="C54" s="56" t="s">
        <v>85</v>
      </c>
      <c r="D54" s="56" t="s">
        <v>278</v>
      </c>
      <c r="E54" s="56"/>
      <c r="F54" s="91">
        <f>SUM(F55)</f>
        <v>15647150</v>
      </c>
      <c r="G54" s="91">
        <f>SUM(G55)</f>
        <v>15647150</v>
      </c>
    </row>
    <row r="55" spans="1:7" ht="18" customHeight="1">
      <c r="A55" s="52" t="s">
        <v>222</v>
      </c>
      <c r="B55" s="54" t="s">
        <v>75</v>
      </c>
      <c r="C55" s="54" t="s">
        <v>85</v>
      </c>
      <c r="D55" s="54" t="s">
        <v>279</v>
      </c>
      <c r="E55" s="54"/>
      <c r="F55" s="33">
        <f>SUM(F56,)</f>
        <v>15647150</v>
      </c>
      <c r="G55" s="33">
        <f>SUM(G56,)</f>
        <v>15647150</v>
      </c>
    </row>
    <row r="56" spans="1:7" ht="33" customHeight="1">
      <c r="A56" s="52" t="s">
        <v>452</v>
      </c>
      <c r="B56" s="54" t="s">
        <v>75</v>
      </c>
      <c r="C56" s="54" t="s">
        <v>85</v>
      </c>
      <c r="D56" s="54" t="s">
        <v>280</v>
      </c>
      <c r="E56" s="54"/>
      <c r="F56" s="33">
        <f>SUM(F57:F59)</f>
        <v>15647150</v>
      </c>
      <c r="G56" s="33">
        <f>SUM(G57:G59)</f>
        <v>15647150</v>
      </c>
    </row>
    <row r="57" spans="1:7" ht="47.25" customHeight="1">
      <c r="A57" s="169" t="s">
        <v>453</v>
      </c>
      <c r="B57" s="54" t="s">
        <v>75</v>
      </c>
      <c r="C57" s="54" t="s">
        <v>85</v>
      </c>
      <c r="D57" s="54" t="s">
        <v>280</v>
      </c>
      <c r="E57" s="54" t="s">
        <v>78</v>
      </c>
      <c r="F57" s="33">
        <v>14501650</v>
      </c>
      <c r="G57" s="33">
        <v>14501650</v>
      </c>
    </row>
    <row r="58" spans="1:7" ht="14.25" customHeight="1">
      <c r="A58" s="55" t="s">
        <v>454</v>
      </c>
      <c r="B58" s="54" t="s">
        <v>75</v>
      </c>
      <c r="C58" s="54" t="s">
        <v>85</v>
      </c>
      <c r="D58" s="54" t="s">
        <v>280</v>
      </c>
      <c r="E58" s="54" t="s">
        <v>81</v>
      </c>
      <c r="F58" s="33">
        <v>1093500</v>
      </c>
      <c r="G58" s="33">
        <v>1093500</v>
      </c>
    </row>
    <row r="59" spans="1:7" ht="18" customHeight="1">
      <c r="A59" s="52" t="s">
        <v>83</v>
      </c>
      <c r="B59" s="54" t="s">
        <v>75</v>
      </c>
      <c r="C59" s="54" t="s">
        <v>85</v>
      </c>
      <c r="D59" s="54" t="s">
        <v>280</v>
      </c>
      <c r="E59" s="54" t="s">
        <v>82</v>
      </c>
      <c r="F59" s="33">
        <v>52000</v>
      </c>
      <c r="G59" s="33">
        <v>52000</v>
      </c>
    </row>
    <row r="60" spans="1:7" ht="15.75" customHeight="1">
      <c r="A60" s="59" t="s">
        <v>186</v>
      </c>
      <c r="B60" s="56" t="s">
        <v>75</v>
      </c>
      <c r="C60" s="56" t="s">
        <v>85</v>
      </c>
      <c r="D60" s="58" t="s">
        <v>185</v>
      </c>
      <c r="E60" s="56"/>
      <c r="F60" s="91">
        <f>SUM(F61)</f>
        <v>237000</v>
      </c>
      <c r="G60" s="91">
        <f>SUM(G61)</f>
        <v>237000</v>
      </c>
    </row>
    <row r="61" spans="1:7" ht="23.25" customHeight="1">
      <c r="A61" s="51" t="s">
        <v>188</v>
      </c>
      <c r="B61" s="54" t="s">
        <v>75</v>
      </c>
      <c r="C61" s="54" t="s">
        <v>85</v>
      </c>
      <c r="D61" s="53" t="s">
        <v>187</v>
      </c>
      <c r="E61" s="54"/>
      <c r="F61" s="33">
        <f>SUM(F63:F63)</f>
        <v>237000</v>
      </c>
      <c r="G61" s="33">
        <f>SUM(G63:G63)</f>
        <v>237000</v>
      </c>
    </row>
    <row r="62" spans="1:7" ht="32.25" customHeight="1">
      <c r="A62" s="139" t="s">
        <v>61</v>
      </c>
      <c r="B62" s="54" t="s">
        <v>75</v>
      </c>
      <c r="C62" s="54" t="s">
        <v>85</v>
      </c>
      <c r="D62" s="53" t="s">
        <v>189</v>
      </c>
      <c r="E62" s="54"/>
      <c r="F62" s="33">
        <v>237000</v>
      </c>
      <c r="G62" s="33">
        <v>237000</v>
      </c>
    </row>
    <row r="63" spans="1:7" ht="46.5" customHeight="1">
      <c r="A63" s="169" t="s">
        <v>453</v>
      </c>
      <c r="B63" s="54" t="s">
        <v>75</v>
      </c>
      <c r="C63" s="54" t="s">
        <v>85</v>
      </c>
      <c r="D63" s="53" t="s">
        <v>189</v>
      </c>
      <c r="E63" s="54" t="s">
        <v>78</v>
      </c>
      <c r="F63" s="33">
        <v>237000</v>
      </c>
      <c r="G63" s="33">
        <v>237000</v>
      </c>
    </row>
    <row r="64" spans="1:7" ht="34.5" customHeight="1">
      <c r="A64" s="59" t="s">
        <v>380</v>
      </c>
      <c r="B64" s="56" t="s">
        <v>75</v>
      </c>
      <c r="C64" s="56" t="s">
        <v>379</v>
      </c>
      <c r="D64" s="56"/>
      <c r="E64" s="56"/>
      <c r="F64" s="91">
        <f>SUM(F65)</f>
        <v>1000000</v>
      </c>
      <c r="G64" s="91">
        <f>SUM(G65)</f>
        <v>1000000</v>
      </c>
    </row>
    <row r="65" spans="1:7" ht="32.25" customHeight="1">
      <c r="A65" s="113" t="s">
        <v>197</v>
      </c>
      <c r="B65" s="54" t="s">
        <v>75</v>
      </c>
      <c r="C65" s="54" t="s">
        <v>379</v>
      </c>
      <c r="D65" s="54" t="s">
        <v>468</v>
      </c>
      <c r="E65" s="54"/>
      <c r="F65" s="33">
        <f>SUM(F66+F69)</f>
        <v>1000000</v>
      </c>
      <c r="G65" s="33">
        <f>SUM(G66+G69)</f>
        <v>1000000</v>
      </c>
    </row>
    <row r="66" spans="1:7" ht="22.5" customHeight="1">
      <c r="A66" s="136" t="s">
        <v>198</v>
      </c>
      <c r="B66" s="54" t="s">
        <v>75</v>
      </c>
      <c r="C66" s="54" t="s">
        <v>379</v>
      </c>
      <c r="D66" s="54" t="s">
        <v>469</v>
      </c>
      <c r="E66" s="54"/>
      <c r="F66" s="33">
        <f>SUM(F67)</f>
        <v>583846</v>
      </c>
      <c r="G66" s="33">
        <f>SUM(G67)</f>
        <v>583846</v>
      </c>
    </row>
    <row r="67" spans="1:7" ht="21" customHeight="1">
      <c r="A67" s="52" t="s">
        <v>452</v>
      </c>
      <c r="B67" s="54" t="s">
        <v>75</v>
      </c>
      <c r="C67" s="54" t="s">
        <v>379</v>
      </c>
      <c r="D67" s="54" t="s">
        <v>199</v>
      </c>
      <c r="E67" s="54"/>
      <c r="F67" s="33">
        <f>SUM(F68)</f>
        <v>583846</v>
      </c>
      <c r="G67" s="33">
        <f>SUM(G68)</f>
        <v>583846</v>
      </c>
    </row>
    <row r="68" spans="1:7" ht="50.25" customHeight="1">
      <c r="A68" s="169" t="s">
        <v>453</v>
      </c>
      <c r="B68" s="54" t="s">
        <v>200</v>
      </c>
      <c r="C68" s="54" t="s">
        <v>201</v>
      </c>
      <c r="D68" s="54" t="s">
        <v>199</v>
      </c>
      <c r="E68" s="54" t="s">
        <v>78</v>
      </c>
      <c r="F68" s="33">
        <v>583846</v>
      </c>
      <c r="G68" s="33">
        <v>583846</v>
      </c>
    </row>
    <row r="69" spans="1:7" ht="24.75" customHeight="1">
      <c r="A69" s="136" t="s">
        <v>203</v>
      </c>
      <c r="B69" s="54" t="s">
        <v>75</v>
      </c>
      <c r="C69" s="54" t="s">
        <v>379</v>
      </c>
      <c r="D69" s="54" t="s">
        <v>202</v>
      </c>
      <c r="E69" s="54"/>
      <c r="F69" s="33">
        <f>SUM(F70)</f>
        <v>416154</v>
      </c>
      <c r="G69" s="33">
        <f>SUM(G70)</f>
        <v>416154</v>
      </c>
    </row>
    <row r="70" spans="1:7" ht="31.5">
      <c r="A70" s="52" t="s">
        <v>452</v>
      </c>
      <c r="B70" s="54" t="s">
        <v>75</v>
      </c>
      <c r="C70" s="54" t="s">
        <v>379</v>
      </c>
      <c r="D70" s="54" t="s">
        <v>204</v>
      </c>
      <c r="E70" s="54"/>
      <c r="F70" s="33">
        <f>SUM(F71+F72)</f>
        <v>416154</v>
      </c>
      <c r="G70" s="33">
        <f>SUM(G71+G72)</f>
        <v>416154</v>
      </c>
    </row>
    <row r="71" spans="1:7" ht="51.75" customHeight="1">
      <c r="A71" s="169" t="s">
        <v>453</v>
      </c>
      <c r="B71" s="54" t="s">
        <v>75</v>
      </c>
      <c r="C71" s="54" t="s">
        <v>379</v>
      </c>
      <c r="D71" s="54" t="s">
        <v>204</v>
      </c>
      <c r="E71" s="54" t="s">
        <v>78</v>
      </c>
      <c r="F71" s="33">
        <v>368143</v>
      </c>
      <c r="G71" s="33">
        <v>368143</v>
      </c>
    </row>
    <row r="72" spans="1:7" ht="15.75" customHeight="1">
      <c r="A72" s="55" t="s">
        <v>454</v>
      </c>
      <c r="B72" s="54" t="s">
        <v>75</v>
      </c>
      <c r="C72" s="54" t="s">
        <v>379</v>
      </c>
      <c r="D72" s="54" t="s">
        <v>204</v>
      </c>
      <c r="E72" s="54" t="s">
        <v>81</v>
      </c>
      <c r="F72" s="33">
        <v>48011</v>
      </c>
      <c r="G72" s="33">
        <v>48011</v>
      </c>
    </row>
    <row r="73" spans="1:7" ht="15.75">
      <c r="A73" s="59" t="s">
        <v>465</v>
      </c>
      <c r="B73" s="56" t="s">
        <v>75</v>
      </c>
      <c r="C73" s="58">
        <v>11</v>
      </c>
      <c r="D73" s="58"/>
      <c r="E73" s="54"/>
      <c r="F73" s="91">
        <f aca="true" t="shared" si="1" ref="F73:G76">SUM(F74)</f>
        <v>500000</v>
      </c>
      <c r="G73" s="91">
        <f t="shared" si="1"/>
        <v>500000</v>
      </c>
    </row>
    <row r="74" spans="1:7" ht="15.75">
      <c r="A74" s="51" t="s">
        <v>464</v>
      </c>
      <c r="B74" s="54" t="s">
        <v>75</v>
      </c>
      <c r="C74" s="53">
        <v>11</v>
      </c>
      <c r="D74" s="53" t="s">
        <v>205</v>
      </c>
      <c r="E74" s="54"/>
      <c r="F74" s="33">
        <f t="shared" si="1"/>
        <v>500000</v>
      </c>
      <c r="G74" s="33">
        <f t="shared" si="1"/>
        <v>500000</v>
      </c>
    </row>
    <row r="75" spans="1:7" ht="24.75" customHeight="1">
      <c r="A75" s="51" t="s">
        <v>465</v>
      </c>
      <c r="B75" s="54" t="s">
        <v>75</v>
      </c>
      <c r="C75" s="53">
        <v>11</v>
      </c>
      <c r="D75" s="53" t="s">
        <v>206</v>
      </c>
      <c r="E75" s="54"/>
      <c r="F75" s="33">
        <f t="shared" si="1"/>
        <v>500000</v>
      </c>
      <c r="G75" s="33">
        <f t="shared" si="1"/>
        <v>500000</v>
      </c>
    </row>
    <row r="76" spans="1:7" ht="22.5" customHeight="1">
      <c r="A76" s="52" t="s">
        <v>45</v>
      </c>
      <c r="B76" s="54" t="s">
        <v>75</v>
      </c>
      <c r="C76" s="53">
        <v>11</v>
      </c>
      <c r="D76" s="53" t="s">
        <v>207</v>
      </c>
      <c r="E76" s="54"/>
      <c r="F76" s="33">
        <f t="shared" si="1"/>
        <v>500000</v>
      </c>
      <c r="G76" s="33">
        <f t="shared" si="1"/>
        <v>500000</v>
      </c>
    </row>
    <row r="77" spans="1:7" ht="18" customHeight="1">
      <c r="A77" s="52" t="s">
        <v>83</v>
      </c>
      <c r="B77" s="54" t="s">
        <v>75</v>
      </c>
      <c r="C77" s="53">
        <v>11</v>
      </c>
      <c r="D77" s="53" t="s">
        <v>207</v>
      </c>
      <c r="E77" s="54" t="s">
        <v>82</v>
      </c>
      <c r="F77" s="33">
        <v>500000</v>
      </c>
      <c r="G77" s="33">
        <v>500000</v>
      </c>
    </row>
    <row r="78" spans="1:7" ht="22.5" customHeight="1">
      <c r="A78" s="59" t="s">
        <v>87</v>
      </c>
      <c r="B78" s="56" t="s">
        <v>75</v>
      </c>
      <c r="C78" s="58">
        <v>13</v>
      </c>
      <c r="D78" s="58"/>
      <c r="E78" s="54"/>
      <c r="F78" s="91">
        <f>SUM(F79+F83+F87+F92+F97)</f>
        <v>10094330</v>
      </c>
      <c r="G78" s="91">
        <f>SUM(G79+G83+G87+G92+G97)</f>
        <v>10174485</v>
      </c>
    </row>
    <row r="79" spans="1:7" ht="35.25" customHeight="1">
      <c r="A79" s="137" t="s">
        <v>194</v>
      </c>
      <c r="B79" s="56" t="s">
        <v>75</v>
      </c>
      <c r="C79" s="58">
        <v>13</v>
      </c>
      <c r="D79" s="58" t="s">
        <v>458</v>
      </c>
      <c r="E79" s="56"/>
      <c r="F79" s="91">
        <f aca="true" t="shared" si="2" ref="F79:G81">SUM(F80)</f>
        <v>80400</v>
      </c>
      <c r="G79" s="91">
        <f t="shared" si="2"/>
        <v>80400</v>
      </c>
    </row>
    <row r="80" spans="1:7" ht="53.25" customHeight="1">
      <c r="A80" s="139" t="s">
        <v>195</v>
      </c>
      <c r="B80" s="54" t="s">
        <v>75</v>
      </c>
      <c r="C80" s="53">
        <v>13</v>
      </c>
      <c r="D80" s="53" t="s">
        <v>482</v>
      </c>
      <c r="E80" s="54"/>
      <c r="F80" s="33">
        <f t="shared" si="2"/>
        <v>80400</v>
      </c>
      <c r="G80" s="33">
        <f t="shared" si="2"/>
        <v>80400</v>
      </c>
    </row>
    <row r="81" spans="1:7" ht="34.5" customHeight="1">
      <c r="A81" s="52" t="s">
        <v>466</v>
      </c>
      <c r="B81" s="54" t="s">
        <v>75</v>
      </c>
      <c r="C81" s="53">
        <v>13</v>
      </c>
      <c r="D81" s="53" t="s">
        <v>208</v>
      </c>
      <c r="E81" s="54"/>
      <c r="F81" s="33">
        <f t="shared" si="2"/>
        <v>80400</v>
      </c>
      <c r="G81" s="33">
        <f t="shared" si="2"/>
        <v>80400</v>
      </c>
    </row>
    <row r="82" spans="1:7" ht="15.75">
      <c r="A82" s="52" t="s">
        <v>83</v>
      </c>
      <c r="B82" s="54" t="s">
        <v>75</v>
      </c>
      <c r="C82" s="53">
        <v>13</v>
      </c>
      <c r="D82" s="53" t="s">
        <v>208</v>
      </c>
      <c r="E82" s="54" t="s">
        <v>502</v>
      </c>
      <c r="F82" s="33">
        <v>80400</v>
      </c>
      <c r="G82" s="33">
        <v>80400</v>
      </c>
    </row>
    <row r="83" spans="1:7" ht="29.25">
      <c r="A83" s="79" t="s">
        <v>209</v>
      </c>
      <c r="B83" s="56" t="s">
        <v>75</v>
      </c>
      <c r="C83" s="58">
        <v>13</v>
      </c>
      <c r="D83" s="58" t="s">
        <v>478</v>
      </c>
      <c r="E83" s="56"/>
      <c r="F83" s="91">
        <f aca="true" t="shared" si="3" ref="F83:G85">SUM(F84)</f>
        <v>50000</v>
      </c>
      <c r="G83" s="91">
        <f t="shared" si="3"/>
        <v>50000</v>
      </c>
    </row>
    <row r="84" spans="1:7" ht="45">
      <c r="A84" s="81" t="s">
        <v>210</v>
      </c>
      <c r="B84" s="54" t="s">
        <v>75</v>
      </c>
      <c r="C84" s="53">
        <v>13</v>
      </c>
      <c r="D84" s="53" t="s">
        <v>479</v>
      </c>
      <c r="E84" s="54"/>
      <c r="F84" s="33">
        <f t="shared" si="3"/>
        <v>50000</v>
      </c>
      <c r="G84" s="33">
        <f t="shared" si="3"/>
        <v>50000</v>
      </c>
    </row>
    <row r="85" spans="1:7" ht="15.75">
      <c r="A85" s="175" t="s">
        <v>683</v>
      </c>
      <c r="B85" s="54" t="s">
        <v>75</v>
      </c>
      <c r="C85" s="53">
        <v>13</v>
      </c>
      <c r="D85" s="53" t="s">
        <v>211</v>
      </c>
      <c r="E85" s="54"/>
      <c r="F85" s="33">
        <f t="shared" si="3"/>
        <v>50000</v>
      </c>
      <c r="G85" s="33">
        <f t="shared" si="3"/>
        <v>50000</v>
      </c>
    </row>
    <row r="86" spans="1:7" ht="17.25" customHeight="1">
      <c r="A86" s="55" t="s">
        <v>454</v>
      </c>
      <c r="B86" s="54" t="s">
        <v>75</v>
      </c>
      <c r="C86" s="53">
        <v>13</v>
      </c>
      <c r="D86" s="53" t="s">
        <v>211</v>
      </c>
      <c r="E86" s="54" t="s">
        <v>81</v>
      </c>
      <c r="F86" s="33">
        <v>50000</v>
      </c>
      <c r="G86" s="33">
        <v>50000</v>
      </c>
    </row>
    <row r="87" spans="1:7" ht="31.5">
      <c r="A87" s="176" t="s">
        <v>88</v>
      </c>
      <c r="B87" s="56" t="s">
        <v>75</v>
      </c>
      <c r="C87" s="58">
        <v>13</v>
      </c>
      <c r="D87" s="58" t="s">
        <v>212</v>
      </c>
      <c r="E87" s="56"/>
      <c r="F87" s="91">
        <f>SUM(F88)</f>
        <v>170000</v>
      </c>
      <c r="G87" s="91">
        <f>SUM(G88)</f>
        <v>170000</v>
      </c>
    </row>
    <row r="88" spans="1:7" ht="15.75">
      <c r="A88" s="136" t="s">
        <v>503</v>
      </c>
      <c r="B88" s="54" t="s">
        <v>75</v>
      </c>
      <c r="C88" s="53">
        <v>13</v>
      </c>
      <c r="D88" s="53" t="s">
        <v>213</v>
      </c>
      <c r="E88" s="54"/>
      <c r="F88" s="33">
        <f>SUM(F89)</f>
        <v>170000</v>
      </c>
      <c r="G88" s="33">
        <f>SUM(G89)</f>
        <v>170000</v>
      </c>
    </row>
    <row r="89" spans="1:7" ht="16.5" customHeight="1">
      <c r="A89" s="55" t="s">
        <v>44</v>
      </c>
      <c r="B89" s="54" t="s">
        <v>200</v>
      </c>
      <c r="C89" s="53">
        <v>13</v>
      </c>
      <c r="D89" s="53" t="s">
        <v>214</v>
      </c>
      <c r="E89" s="54"/>
      <c r="F89" s="33">
        <f>SUM(F90:F91)</f>
        <v>170000</v>
      </c>
      <c r="G89" s="33">
        <f>SUM(G90:G91)</f>
        <v>170000</v>
      </c>
    </row>
    <row r="90" spans="1:7" ht="15.75" customHeight="1">
      <c r="A90" s="55" t="s">
        <v>454</v>
      </c>
      <c r="B90" s="54" t="s">
        <v>75</v>
      </c>
      <c r="C90" s="53">
        <v>13</v>
      </c>
      <c r="D90" s="53" t="s">
        <v>214</v>
      </c>
      <c r="E90" s="54" t="s">
        <v>81</v>
      </c>
      <c r="F90" s="33">
        <v>50000</v>
      </c>
      <c r="G90" s="33">
        <v>50000</v>
      </c>
    </row>
    <row r="91" spans="1:7" ht="15.75">
      <c r="A91" s="52" t="s">
        <v>83</v>
      </c>
      <c r="B91" s="54" t="s">
        <v>75</v>
      </c>
      <c r="C91" s="53">
        <v>13</v>
      </c>
      <c r="D91" s="53" t="s">
        <v>214</v>
      </c>
      <c r="E91" s="54" t="s">
        <v>82</v>
      </c>
      <c r="F91" s="33">
        <v>120000</v>
      </c>
      <c r="G91" s="33">
        <v>120000</v>
      </c>
    </row>
    <row r="92" spans="1:7" ht="15.75">
      <c r="A92" s="177" t="s">
        <v>186</v>
      </c>
      <c r="B92" s="56" t="s">
        <v>75</v>
      </c>
      <c r="C92" s="58">
        <v>13</v>
      </c>
      <c r="D92" s="58" t="s">
        <v>185</v>
      </c>
      <c r="E92" s="56"/>
      <c r="F92" s="91">
        <f>SUM(F93)</f>
        <v>993930</v>
      </c>
      <c r="G92" s="91">
        <f>SUM(G93)</f>
        <v>1074085</v>
      </c>
    </row>
    <row r="93" spans="1:7" ht="15.75">
      <c r="A93" s="171" t="s">
        <v>188</v>
      </c>
      <c r="B93" s="54" t="s">
        <v>75</v>
      </c>
      <c r="C93" s="53">
        <v>13</v>
      </c>
      <c r="D93" s="53" t="s">
        <v>187</v>
      </c>
      <c r="E93" s="54"/>
      <c r="F93" s="33">
        <f>SUM(F94)</f>
        <v>993930</v>
      </c>
      <c r="G93" s="33">
        <f>SUM(G94)</f>
        <v>1074085</v>
      </c>
    </row>
    <row r="94" spans="1:7" ht="69" customHeight="1">
      <c r="A94" s="174" t="s">
        <v>216</v>
      </c>
      <c r="B94" s="54" t="s">
        <v>75</v>
      </c>
      <c r="C94" s="53">
        <v>13</v>
      </c>
      <c r="D94" s="53" t="s">
        <v>215</v>
      </c>
      <c r="E94" s="54"/>
      <c r="F94" s="33">
        <f>SUM(F95:F96)</f>
        <v>993930</v>
      </c>
      <c r="G94" s="33">
        <f>SUM(G95:G96)</f>
        <v>1074085</v>
      </c>
    </row>
    <row r="95" spans="1:7" ht="48.75" customHeight="1">
      <c r="A95" s="169" t="s">
        <v>453</v>
      </c>
      <c r="B95" s="54" t="s">
        <v>75</v>
      </c>
      <c r="C95" s="53">
        <v>13</v>
      </c>
      <c r="D95" s="53" t="s">
        <v>215</v>
      </c>
      <c r="E95" s="54" t="s">
        <v>78</v>
      </c>
      <c r="F95" s="33">
        <v>915000</v>
      </c>
      <c r="G95" s="33">
        <v>915000</v>
      </c>
    </row>
    <row r="96" spans="1:7" ht="14.25" customHeight="1">
      <c r="A96" s="55" t="s">
        <v>454</v>
      </c>
      <c r="B96" s="54" t="s">
        <v>75</v>
      </c>
      <c r="C96" s="53">
        <v>13</v>
      </c>
      <c r="D96" s="53" t="s">
        <v>215</v>
      </c>
      <c r="E96" s="54" t="s">
        <v>81</v>
      </c>
      <c r="F96" s="33">
        <v>78930</v>
      </c>
      <c r="G96" s="33">
        <v>159085</v>
      </c>
    </row>
    <row r="97" spans="1:7" ht="33" customHeight="1">
      <c r="A97" s="176" t="s">
        <v>218</v>
      </c>
      <c r="B97" s="56" t="s">
        <v>75</v>
      </c>
      <c r="C97" s="58">
        <v>13</v>
      </c>
      <c r="D97" s="58" t="s">
        <v>217</v>
      </c>
      <c r="E97" s="56"/>
      <c r="F97" s="91">
        <f>SUM(F98)</f>
        <v>8800000</v>
      </c>
      <c r="G97" s="91">
        <f>SUM(G98)</f>
        <v>8800000</v>
      </c>
    </row>
    <row r="98" spans="1:7" ht="31.5">
      <c r="A98" s="113" t="s">
        <v>221</v>
      </c>
      <c r="B98" s="54" t="s">
        <v>75</v>
      </c>
      <c r="C98" s="53">
        <v>13</v>
      </c>
      <c r="D98" s="53" t="s">
        <v>219</v>
      </c>
      <c r="E98" s="54"/>
      <c r="F98" s="33">
        <f>SUM(F99)</f>
        <v>8800000</v>
      </c>
      <c r="G98" s="33">
        <f>SUM(G99)</f>
        <v>8800000</v>
      </c>
    </row>
    <row r="99" spans="1:7" ht="33.75" customHeight="1">
      <c r="A99" s="174" t="s">
        <v>470</v>
      </c>
      <c r="B99" s="54" t="s">
        <v>75</v>
      </c>
      <c r="C99" s="53">
        <v>13</v>
      </c>
      <c r="D99" s="53" t="s">
        <v>220</v>
      </c>
      <c r="E99" s="54"/>
      <c r="F99" s="33">
        <f>SUM(F100:F102)</f>
        <v>8800000</v>
      </c>
      <c r="G99" s="33">
        <f>SUM(G100:G102)</f>
        <v>8800000</v>
      </c>
    </row>
    <row r="100" spans="1:7" ht="50.25" customHeight="1">
      <c r="A100" s="169" t="s">
        <v>453</v>
      </c>
      <c r="B100" s="54" t="s">
        <v>75</v>
      </c>
      <c r="C100" s="53">
        <v>13</v>
      </c>
      <c r="D100" s="53" t="s">
        <v>220</v>
      </c>
      <c r="E100" s="54" t="s">
        <v>78</v>
      </c>
      <c r="F100" s="33">
        <v>6060000</v>
      </c>
      <c r="G100" s="33">
        <v>6060000</v>
      </c>
    </row>
    <row r="101" spans="1:7" ht="17.25" customHeight="1">
      <c r="A101" s="55" t="s">
        <v>454</v>
      </c>
      <c r="B101" s="54" t="s">
        <v>75</v>
      </c>
      <c r="C101" s="53">
        <v>13</v>
      </c>
      <c r="D101" s="53" t="s">
        <v>220</v>
      </c>
      <c r="E101" s="54" t="s">
        <v>81</v>
      </c>
      <c r="F101" s="33">
        <v>2550000</v>
      </c>
      <c r="G101" s="33">
        <v>2550000</v>
      </c>
    </row>
    <row r="102" spans="1:7" ht="15.75">
      <c r="A102" s="52" t="s">
        <v>83</v>
      </c>
      <c r="B102" s="54" t="s">
        <v>75</v>
      </c>
      <c r="C102" s="53">
        <v>13</v>
      </c>
      <c r="D102" s="53" t="s">
        <v>220</v>
      </c>
      <c r="E102" s="54" t="s">
        <v>82</v>
      </c>
      <c r="F102" s="33">
        <v>190000</v>
      </c>
      <c r="G102" s="33">
        <v>190000</v>
      </c>
    </row>
    <row r="103" spans="1:7" ht="31.5">
      <c r="A103" s="59" t="s">
        <v>385</v>
      </c>
      <c r="B103" s="56" t="s">
        <v>80</v>
      </c>
      <c r="C103" s="58"/>
      <c r="D103" s="58"/>
      <c r="E103" s="54"/>
      <c r="F103" s="91">
        <f aca="true" t="shared" si="4" ref="F103:G107">SUM(F104)</f>
        <v>1200000</v>
      </c>
      <c r="G103" s="91">
        <f t="shared" si="4"/>
        <v>1200000</v>
      </c>
    </row>
    <row r="104" spans="1:7" ht="30" customHeight="1">
      <c r="A104" s="59" t="s">
        <v>386</v>
      </c>
      <c r="B104" s="56" t="s">
        <v>80</v>
      </c>
      <c r="C104" s="57" t="s">
        <v>96</v>
      </c>
      <c r="D104" s="58"/>
      <c r="E104" s="54"/>
      <c r="F104" s="91">
        <f t="shared" si="4"/>
        <v>1200000</v>
      </c>
      <c r="G104" s="91">
        <f t="shared" si="4"/>
        <v>1200000</v>
      </c>
    </row>
    <row r="105" spans="1:7" ht="51.75" customHeight="1">
      <c r="A105" s="178" t="s">
        <v>684</v>
      </c>
      <c r="B105" s="54" t="s">
        <v>80</v>
      </c>
      <c r="C105" s="70" t="s">
        <v>96</v>
      </c>
      <c r="D105" s="53" t="s">
        <v>462</v>
      </c>
      <c r="E105" s="54"/>
      <c r="F105" s="33">
        <f t="shared" si="4"/>
        <v>1200000</v>
      </c>
      <c r="G105" s="33">
        <f t="shared" si="4"/>
        <v>1200000</v>
      </c>
    </row>
    <row r="106" spans="1:7" ht="101.25" customHeight="1">
      <c r="A106" s="113" t="s">
        <v>505</v>
      </c>
      <c r="B106" s="54" t="s">
        <v>80</v>
      </c>
      <c r="C106" s="70" t="s">
        <v>96</v>
      </c>
      <c r="D106" s="53" t="s">
        <v>230</v>
      </c>
      <c r="E106" s="54"/>
      <c r="F106" s="33">
        <f t="shared" si="4"/>
        <v>1200000</v>
      </c>
      <c r="G106" s="33">
        <f t="shared" si="4"/>
        <v>1200000</v>
      </c>
    </row>
    <row r="107" spans="1:7" ht="38.25" customHeight="1">
      <c r="A107" s="174" t="s">
        <v>470</v>
      </c>
      <c r="B107" s="54" t="s">
        <v>80</v>
      </c>
      <c r="C107" s="70" t="s">
        <v>96</v>
      </c>
      <c r="D107" s="53" t="s">
        <v>228</v>
      </c>
      <c r="E107" s="54"/>
      <c r="F107" s="33">
        <f t="shared" si="4"/>
        <v>1200000</v>
      </c>
      <c r="G107" s="33">
        <f t="shared" si="4"/>
        <v>1200000</v>
      </c>
    </row>
    <row r="108" spans="1:7" ht="48.75" customHeight="1">
      <c r="A108" s="169" t="s">
        <v>453</v>
      </c>
      <c r="B108" s="54" t="s">
        <v>80</v>
      </c>
      <c r="C108" s="70" t="s">
        <v>96</v>
      </c>
      <c r="D108" s="53" t="s">
        <v>228</v>
      </c>
      <c r="E108" s="54" t="s">
        <v>78</v>
      </c>
      <c r="F108" s="33">
        <v>1200000</v>
      </c>
      <c r="G108" s="33">
        <v>1200000</v>
      </c>
    </row>
    <row r="109" spans="1:7" ht="20.25" customHeight="1">
      <c r="A109" s="59" t="s">
        <v>89</v>
      </c>
      <c r="B109" s="56" t="s">
        <v>85</v>
      </c>
      <c r="C109" s="70"/>
      <c r="D109" s="58"/>
      <c r="E109" s="54"/>
      <c r="F109" s="91">
        <f>SUM(F110+F117)</f>
        <v>6653689</v>
      </c>
      <c r="G109" s="91">
        <f>SUM(G110+G117)</f>
        <v>5228779</v>
      </c>
    </row>
    <row r="110" spans="1:7" ht="18.75" customHeight="1">
      <c r="A110" s="59" t="s">
        <v>8</v>
      </c>
      <c r="B110" s="56" t="s">
        <v>85</v>
      </c>
      <c r="C110" s="57" t="s">
        <v>96</v>
      </c>
      <c r="D110" s="58"/>
      <c r="E110" s="54"/>
      <c r="F110" s="91">
        <f>SUM(F112)</f>
        <v>5930689</v>
      </c>
      <c r="G110" s="91">
        <f>SUM(G112)</f>
        <v>4505779</v>
      </c>
    </row>
    <row r="111" spans="1:7" ht="41.25" customHeight="1">
      <c r="A111" s="170" t="s">
        <v>232</v>
      </c>
      <c r="B111" s="56" t="s">
        <v>85</v>
      </c>
      <c r="C111" s="57" t="s">
        <v>96</v>
      </c>
      <c r="D111" s="58" t="s">
        <v>233</v>
      </c>
      <c r="E111" s="56"/>
      <c r="F111" s="91">
        <f>SUM(F112)</f>
        <v>5930689</v>
      </c>
      <c r="G111" s="91">
        <f>SUM(G112)</f>
        <v>4505779</v>
      </c>
    </row>
    <row r="112" spans="1:7" ht="43.5" customHeight="1">
      <c r="A112" s="110" t="s">
        <v>234</v>
      </c>
      <c r="B112" s="54" t="s">
        <v>85</v>
      </c>
      <c r="C112" s="70" t="s">
        <v>96</v>
      </c>
      <c r="D112" s="53" t="s">
        <v>270</v>
      </c>
      <c r="E112" s="54"/>
      <c r="F112" s="33">
        <f>SUM(F113+F115)</f>
        <v>5930689</v>
      </c>
      <c r="G112" s="33">
        <f>SUM(G113+G115)</f>
        <v>4505779</v>
      </c>
    </row>
    <row r="113" spans="1:7" ht="36.75" customHeight="1">
      <c r="A113" s="139" t="s">
        <v>235</v>
      </c>
      <c r="B113" s="54" t="s">
        <v>85</v>
      </c>
      <c r="C113" s="70" t="s">
        <v>96</v>
      </c>
      <c r="D113" s="53" t="s">
        <v>271</v>
      </c>
      <c r="E113" s="54"/>
      <c r="F113" s="33">
        <f>SUM(F114)</f>
        <v>1973068</v>
      </c>
      <c r="G113" s="33">
        <f>SUM(G114)</f>
        <v>1973068</v>
      </c>
    </row>
    <row r="114" spans="1:7" ht="15.75">
      <c r="A114" s="55" t="s">
        <v>685</v>
      </c>
      <c r="B114" s="54" t="s">
        <v>85</v>
      </c>
      <c r="C114" s="70" t="s">
        <v>96</v>
      </c>
      <c r="D114" s="53" t="s">
        <v>271</v>
      </c>
      <c r="E114" s="54" t="s">
        <v>60</v>
      </c>
      <c r="F114" s="33">
        <v>1973068</v>
      </c>
      <c r="G114" s="33">
        <v>1973068</v>
      </c>
    </row>
    <row r="115" spans="1:7" ht="31.5">
      <c r="A115" s="139" t="s">
        <v>236</v>
      </c>
      <c r="B115" s="54" t="s">
        <v>85</v>
      </c>
      <c r="C115" s="70" t="s">
        <v>96</v>
      </c>
      <c r="D115" s="53" t="s">
        <v>272</v>
      </c>
      <c r="E115" s="54"/>
      <c r="F115" s="33">
        <f>SUM(F116)</f>
        <v>3957621</v>
      </c>
      <c r="G115" s="33">
        <f>SUM(G116)</f>
        <v>2532711</v>
      </c>
    </row>
    <row r="116" spans="1:7" ht="14.25" customHeight="1">
      <c r="A116" s="55" t="s">
        <v>454</v>
      </c>
      <c r="B116" s="54" t="s">
        <v>85</v>
      </c>
      <c r="C116" s="70" t="s">
        <v>96</v>
      </c>
      <c r="D116" s="53" t="s">
        <v>272</v>
      </c>
      <c r="E116" s="54" t="s">
        <v>81</v>
      </c>
      <c r="F116" s="33">
        <v>3957621</v>
      </c>
      <c r="G116" s="33">
        <v>2532711</v>
      </c>
    </row>
    <row r="117" spans="1:7" ht="15.75">
      <c r="A117" s="87" t="s">
        <v>239</v>
      </c>
      <c r="B117" s="56" t="s">
        <v>85</v>
      </c>
      <c r="C117" s="57" t="s">
        <v>231</v>
      </c>
      <c r="D117" s="58"/>
      <c r="E117" s="56"/>
      <c r="F117" s="91">
        <f>SUM(F118+F126+F122)</f>
        <v>723000</v>
      </c>
      <c r="G117" s="91">
        <f>SUM(G118+G126+G122)</f>
        <v>723000</v>
      </c>
    </row>
    <row r="118" spans="1:7" ht="43.5">
      <c r="A118" s="170" t="s">
        <v>243</v>
      </c>
      <c r="B118" s="56" t="s">
        <v>85</v>
      </c>
      <c r="C118" s="57" t="s">
        <v>231</v>
      </c>
      <c r="D118" s="58" t="s">
        <v>240</v>
      </c>
      <c r="E118" s="56"/>
      <c r="F118" s="91">
        <f aca="true" t="shared" si="5" ref="F118:G120">SUM(F119)</f>
        <v>403000</v>
      </c>
      <c r="G118" s="91">
        <f t="shared" si="5"/>
        <v>403000</v>
      </c>
    </row>
    <row r="119" spans="1:7" ht="51" customHeight="1">
      <c r="A119" s="55" t="s">
        <v>244</v>
      </c>
      <c r="B119" s="54" t="s">
        <v>85</v>
      </c>
      <c r="C119" s="70" t="s">
        <v>231</v>
      </c>
      <c r="D119" s="53" t="s">
        <v>241</v>
      </c>
      <c r="E119" s="54"/>
      <c r="F119" s="33">
        <f t="shared" si="5"/>
        <v>403000</v>
      </c>
      <c r="G119" s="33">
        <f t="shared" si="5"/>
        <v>403000</v>
      </c>
    </row>
    <row r="120" spans="1:7" ht="30">
      <c r="A120" s="88" t="s">
        <v>245</v>
      </c>
      <c r="B120" s="54" t="s">
        <v>85</v>
      </c>
      <c r="C120" s="70" t="s">
        <v>231</v>
      </c>
      <c r="D120" s="53" t="s">
        <v>242</v>
      </c>
      <c r="E120" s="54"/>
      <c r="F120" s="33">
        <f t="shared" si="5"/>
        <v>403000</v>
      </c>
      <c r="G120" s="33">
        <f t="shared" si="5"/>
        <v>403000</v>
      </c>
    </row>
    <row r="121" spans="1:7" ht="19.5" customHeight="1">
      <c r="A121" s="55" t="s">
        <v>454</v>
      </c>
      <c r="B121" s="54" t="s">
        <v>85</v>
      </c>
      <c r="C121" s="70" t="s">
        <v>231</v>
      </c>
      <c r="D121" s="53" t="s">
        <v>242</v>
      </c>
      <c r="E121" s="54" t="s">
        <v>81</v>
      </c>
      <c r="F121" s="33">
        <v>403000</v>
      </c>
      <c r="G121" s="33">
        <v>403000</v>
      </c>
    </row>
    <row r="122" spans="1:7" ht="43.5">
      <c r="A122" s="170" t="s">
        <v>232</v>
      </c>
      <c r="B122" s="56" t="s">
        <v>85</v>
      </c>
      <c r="C122" s="57" t="s">
        <v>231</v>
      </c>
      <c r="D122" s="90" t="s">
        <v>233</v>
      </c>
      <c r="E122" s="69"/>
      <c r="F122" s="91">
        <f aca="true" t="shared" si="6" ref="F122:G124">SUM(F123)</f>
        <v>300000</v>
      </c>
      <c r="G122" s="91">
        <f t="shared" si="6"/>
        <v>300000</v>
      </c>
    </row>
    <row r="123" spans="1:7" ht="60">
      <c r="A123" s="110" t="s">
        <v>234</v>
      </c>
      <c r="B123" s="54" t="s">
        <v>85</v>
      </c>
      <c r="C123" s="70" t="s">
        <v>231</v>
      </c>
      <c r="D123" s="92" t="s">
        <v>270</v>
      </c>
      <c r="E123" s="44"/>
      <c r="F123" s="33">
        <f t="shared" si="6"/>
        <v>300000</v>
      </c>
      <c r="G123" s="33">
        <f t="shared" si="6"/>
        <v>300000</v>
      </c>
    </row>
    <row r="124" spans="1:7" ht="31.5">
      <c r="A124" s="174" t="s">
        <v>238</v>
      </c>
      <c r="B124" s="54" t="s">
        <v>85</v>
      </c>
      <c r="C124" s="70" t="s">
        <v>231</v>
      </c>
      <c r="D124" s="92" t="s">
        <v>237</v>
      </c>
      <c r="E124" s="44"/>
      <c r="F124" s="33">
        <f t="shared" si="6"/>
        <v>300000</v>
      </c>
      <c r="G124" s="33">
        <f t="shared" si="6"/>
        <v>300000</v>
      </c>
    </row>
    <row r="125" spans="1:7" ht="15.75" customHeight="1">
      <c r="A125" s="55" t="s">
        <v>454</v>
      </c>
      <c r="B125" s="54" t="s">
        <v>85</v>
      </c>
      <c r="C125" s="70" t="s">
        <v>231</v>
      </c>
      <c r="D125" s="92" t="s">
        <v>237</v>
      </c>
      <c r="E125" s="44" t="s">
        <v>81</v>
      </c>
      <c r="F125" s="33">
        <v>300000</v>
      </c>
      <c r="G125" s="33">
        <v>300000</v>
      </c>
    </row>
    <row r="126" spans="1:7" ht="31.5">
      <c r="A126" s="72" t="s">
        <v>251</v>
      </c>
      <c r="B126" s="56" t="s">
        <v>85</v>
      </c>
      <c r="C126" s="57" t="s">
        <v>231</v>
      </c>
      <c r="D126" s="58" t="s">
        <v>471</v>
      </c>
      <c r="E126" s="56"/>
      <c r="F126" s="91">
        <f aca="true" t="shared" si="7" ref="F126:G128">SUM(F127)</f>
        <v>20000</v>
      </c>
      <c r="G126" s="91">
        <f t="shared" si="7"/>
        <v>20000</v>
      </c>
    </row>
    <row r="127" spans="1:7" ht="34.5" customHeight="1">
      <c r="A127" s="55" t="s">
        <v>252</v>
      </c>
      <c r="B127" s="54" t="s">
        <v>85</v>
      </c>
      <c r="C127" s="70" t="s">
        <v>231</v>
      </c>
      <c r="D127" s="53" t="s">
        <v>39</v>
      </c>
      <c r="E127" s="54"/>
      <c r="F127" s="33">
        <f t="shared" si="7"/>
        <v>20000</v>
      </c>
      <c r="G127" s="33">
        <f t="shared" si="7"/>
        <v>20000</v>
      </c>
    </row>
    <row r="128" spans="1:7" ht="31.5">
      <c r="A128" s="174" t="s">
        <v>253</v>
      </c>
      <c r="B128" s="54" t="s">
        <v>85</v>
      </c>
      <c r="C128" s="70" t="s">
        <v>231</v>
      </c>
      <c r="D128" s="53" t="s">
        <v>250</v>
      </c>
      <c r="E128" s="54"/>
      <c r="F128" s="33">
        <f t="shared" si="7"/>
        <v>20000</v>
      </c>
      <c r="G128" s="33">
        <f t="shared" si="7"/>
        <v>20000</v>
      </c>
    </row>
    <row r="129" spans="1:7" ht="16.5" customHeight="1">
      <c r="A129" s="55" t="s">
        <v>454</v>
      </c>
      <c r="B129" s="54" t="s">
        <v>85</v>
      </c>
      <c r="C129" s="70" t="s">
        <v>231</v>
      </c>
      <c r="D129" s="53" t="s">
        <v>250</v>
      </c>
      <c r="E129" s="54" t="s">
        <v>81</v>
      </c>
      <c r="F129" s="33">
        <v>20000</v>
      </c>
      <c r="G129" s="33">
        <v>20000</v>
      </c>
    </row>
    <row r="130" spans="1:7" ht="16.5" customHeight="1">
      <c r="A130" s="72" t="s">
        <v>515</v>
      </c>
      <c r="B130" s="54" t="s">
        <v>516</v>
      </c>
      <c r="C130" s="70"/>
      <c r="D130" s="53"/>
      <c r="E130" s="54"/>
      <c r="F130" s="33">
        <f>SUM(F132)</f>
        <v>1670</v>
      </c>
      <c r="G130" s="33">
        <f>SUM(G132)</f>
        <v>2195</v>
      </c>
    </row>
    <row r="131" spans="1:7" ht="16.5" customHeight="1">
      <c r="A131" s="72" t="s">
        <v>517</v>
      </c>
      <c r="B131" s="54" t="s">
        <v>516</v>
      </c>
      <c r="C131" s="70" t="s">
        <v>77</v>
      </c>
      <c r="D131" s="53"/>
      <c r="E131" s="54"/>
      <c r="F131" s="33">
        <f>SUM(F132)</f>
        <v>1670</v>
      </c>
      <c r="G131" s="33">
        <f>SUM(G132)</f>
        <v>2195</v>
      </c>
    </row>
    <row r="132" spans="1:7" ht="16.5" customHeight="1">
      <c r="A132" s="72" t="s">
        <v>637</v>
      </c>
      <c r="B132" s="54" t="s">
        <v>516</v>
      </c>
      <c r="C132" s="70" t="s">
        <v>77</v>
      </c>
      <c r="D132" s="53" t="s">
        <v>640</v>
      </c>
      <c r="E132" s="54"/>
      <c r="F132" s="33">
        <v>1670</v>
      </c>
      <c r="G132" s="33">
        <v>2195</v>
      </c>
    </row>
    <row r="133" spans="1:7" ht="16.5" customHeight="1">
      <c r="A133" s="55" t="s">
        <v>639</v>
      </c>
      <c r="B133" s="54" t="s">
        <v>516</v>
      </c>
      <c r="C133" s="70" t="s">
        <v>77</v>
      </c>
      <c r="D133" s="53" t="s">
        <v>638</v>
      </c>
      <c r="E133" s="54"/>
      <c r="F133" s="33">
        <v>1670</v>
      </c>
      <c r="G133" s="33">
        <v>2195</v>
      </c>
    </row>
    <row r="134" spans="1:7" ht="16.5" customHeight="1">
      <c r="A134" s="55" t="s">
        <v>641</v>
      </c>
      <c r="B134" s="54" t="s">
        <v>516</v>
      </c>
      <c r="C134" s="70" t="s">
        <v>77</v>
      </c>
      <c r="D134" s="53" t="s">
        <v>642</v>
      </c>
      <c r="E134" s="54"/>
      <c r="F134" s="33">
        <v>1670</v>
      </c>
      <c r="G134" s="33">
        <v>2195</v>
      </c>
    </row>
    <row r="135" spans="1:7" ht="16.5" customHeight="1">
      <c r="A135" s="55" t="s">
        <v>86</v>
      </c>
      <c r="B135" s="54" t="s">
        <v>516</v>
      </c>
      <c r="C135" s="70" t="s">
        <v>77</v>
      </c>
      <c r="D135" s="53" t="s">
        <v>642</v>
      </c>
      <c r="E135" s="54" t="s">
        <v>375</v>
      </c>
      <c r="F135" s="33">
        <v>1670</v>
      </c>
      <c r="G135" s="33">
        <v>2195</v>
      </c>
    </row>
    <row r="136" spans="1:7" ht="18" customHeight="1">
      <c r="A136" s="89" t="s">
        <v>90</v>
      </c>
      <c r="B136" s="69" t="s">
        <v>92</v>
      </c>
      <c r="C136" s="90"/>
      <c r="D136" s="90"/>
      <c r="E136" s="44"/>
      <c r="F136" s="102">
        <f>SUM(F137,F153,F182,F190)</f>
        <v>258953799</v>
      </c>
      <c r="G136" s="102">
        <f>SUM(G137,G153,G182,G190)</f>
        <v>223328151</v>
      </c>
    </row>
    <row r="137" spans="1:7" ht="18" customHeight="1">
      <c r="A137" s="89" t="s">
        <v>91</v>
      </c>
      <c r="B137" s="69" t="s">
        <v>92</v>
      </c>
      <c r="C137" s="69" t="s">
        <v>75</v>
      </c>
      <c r="D137" s="90"/>
      <c r="E137" s="44"/>
      <c r="F137" s="91">
        <f>SUM(F138+F149)</f>
        <v>43854963</v>
      </c>
      <c r="G137" s="91">
        <f>SUM(G138+G149)</f>
        <v>43856633</v>
      </c>
    </row>
    <row r="138" spans="1:7" ht="38.25" customHeight="1">
      <c r="A138" s="43" t="s">
        <v>315</v>
      </c>
      <c r="B138" s="44" t="s">
        <v>92</v>
      </c>
      <c r="C138" s="44" t="s">
        <v>75</v>
      </c>
      <c r="D138" s="92" t="s">
        <v>460</v>
      </c>
      <c r="E138" s="44"/>
      <c r="F138" s="33">
        <f>SUM(F139)</f>
        <v>43834963</v>
      </c>
      <c r="G138" s="33">
        <f>SUM(G139)</f>
        <v>43836633</v>
      </c>
    </row>
    <row r="139" spans="1:7" ht="35.25" customHeight="1">
      <c r="A139" s="43" t="s">
        <v>325</v>
      </c>
      <c r="B139" s="44" t="s">
        <v>92</v>
      </c>
      <c r="C139" s="44" t="s">
        <v>75</v>
      </c>
      <c r="D139" s="92" t="s">
        <v>294</v>
      </c>
      <c r="E139" s="44"/>
      <c r="F139" s="33">
        <f>SUM(F140+F143+F147)</f>
        <v>43834963</v>
      </c>
      <c r="G139" s="33">
        <f>SUM(G140+G143+G147)</f>
        <v>43836633</v>
      </c>
    </row>
    <row r="140" spans="1:7" ht="82.5" customHeight="1">
      <c r="A140" s="43" t="s">
        <v>475</v>
      </c>
      <c r="B140" s="44" t="s">
        <v>92</v>
      </c>
      <c r="C140" s="44" t="s">
        <v>75</v>
      </c>
      <c r="D140" s="92" t="s">
        <v>321</v>
      </c>
      <c r="E140" s="44"/>
      <c r="F140" s="33">
        <f>SUM(F141:F142)</f>
        <v>22563364</v>
      </c>
      <c r="G140" s="33">
        <f>SUM(G141:G142)</f>
        <v>22563364</v>
      </c>
    </row>
    <row r="141" spans="1:7" ht="51.75" customHeight="1">
      <c r="A141" s="98" t="s">
        <v>453</v>
      </c>
      <c r="B141" s="44" t="s">
        <v>92</v>
      </c>
      <c r="C141" s="44" t="s">
        <v>75</v>
      </c>
      <c r="D141" s="92" t="s">
        <v>321</v>
      </c>
      <c r="E141" s="44" t="s">
        <v>78</v>
      </c>
      <c r="F141" s="33">
        <v>22393334</v>
      </c>
      <c r="G141" s="33">
        <v>22393334</v>
      </c>
    </row>
    <row r="142" spans="1:7" ht="13.5" customHeight="1">
      <c r="A142" s="94" t="s">
        <v>454</v>
      </c>
      <c r="B142" s="44" t="s">
        <v>92</v>
      </c>
      <c r="C142" s="44" t="s">
        <v>75</v>
      </c>
      <c r="D142" s="92" t="s">
        <v>321</v>
      </c>
      <c r="E142" s="44" t="s">
        <v>81</v>
      </c>
      <c r="F142" s="33">
        <v>170030</v>
      </c>
      <c r="G142" s="33">
        <v>170030</v>
      </c>
    </row>
    <row r="143" spans="1:7" ht="19.5" customHeight="1">
      <c r="A143" s="43" t="s">
        <v>470</v>
      </c>
      <c r="B143" s="44" t="s">
        <v>92</v>
      </c>
      <c r="C143" s="44" t="s">
        <v>75</v>
      </c>
      <c r="D143" s="92" t="s">
        <v>322</v>
      </c>
      <c r="E143" s="44"/>
      <c r="F143" s="33">
        <f>SUM(F144:F146)</f>
        <v>21247057</v>
      </c>
      <c r="G143" s="33">
        <f>SUM(G144:G146)</f>
        <v>21248727</v>
      </c>
    </row>
    <row r="144" spans="1:7" ht="48" customHeight="1">
      <c r="A144" s="98" t="s">
        <v>453</v>
      </c>
      <c r="B144" s="44" t="s">
        <v>92</v>
      </c>
      <c r="C144" s="44" t="s">
        <v>75</v>
      </c>
      <c r="D144" s="92" t="s">
        <v>322</v>
      </c>
      <c r="E144" s="44" t="s">
        <v>78</v>
      </c>
      <c r="F144" s="33">
        <v>9065000</v>
      </c>
      <c r="G144" s="33">
        <v>9065000</v>
      </c>
    </row>
    <row r="145" spans="1:7" ht="16.5" customHeight="1">
      <c r="A145" s="94" t="s">
        <v>454</v>
      </c>
      <c r="B145" s="44" t="s">
        <v>92</v>
      </c>
      <c r="C145" s="44" t="s">
        <v>75</v>
      </c>
      <c r="D145" s="92" t="s">
        <v>322</v>
      </c>
      <c r="E145" s="44" t="s">
        <v>81</v>
      </c>
      <c r="F145" s="33">
        <v>11039850</v>
      </c>
      <c r="G145" s="33">
        <v>11041520</v>
      </c>
    </row>
    <row r="146" spans="1:7" ht="24" customHeight="1">
      <c r="A146" s="43" t="s">
        <v>83</v>
      </c>
      <c r="B146" s="44" t="s">
        <v>92</v>
      </c>
      <c r="C146" s="44" t="s">
        <v>75</v>
      </c>
      <c r="D146" s="92" t="s">
        <v>322</v>
      </c>
      <c r="E146" s="44" t="s">
        <v>82</v>
      </c>
      <c r="F146" s="33">
        <v>1142207</v>
      </c>
      <c r="G146" s="33">
        <v>1142207</v>
      </c>
    </row>
    <row r="147" spans="1:7" ht="36" customHeight="1">
      <c r="A147" s="43" t="s">
        <v>686</v>
      </c>
      <c r="B147" s="44" t="s">
        <v>92</v>
      </c>
      <c r="C147" s="44" t="s">
        <v>75</v>
      </c>
      <c r="D147" s="92" t="s">
        <v>323</v>
      </c>
      <c r="E147" s="44"/>
      <c r="F147" s="33">
        <f>SUM(F148)</f>
        <v>24542</v>
      </c>
      <c r="G147" s="33">
        <f>SUM(G148)</f>
        <v>24542</v>
      </c>
    </row>
    <row r="148" spans="1:7" ht="48" customHeight="1">
      <c r="A148" s="98" t="s">
        <v>453</v>
      </c>
      <c r="B148" s="44" t="s">
        <v>92</v>
      </c>
      <c r="C148" s="44" t="s">
        <v>75</v>
      </c>
      <c r="D148" s="92" t="s">
        <v>324</v>
      </c>
      <c r="E148" s="44" t="s">
        <v>78</v>
      </c>
      <c r="F148" s="33">
        <v>24542</v>
      </c>
      <c r="G148" s="33">
        <v>24542</v>
      </c>
    </row>
    <row r="149" spans="1:7" ht="53.25" customHeight="1">
      <c r="A149" s="72" t="s">
        <v>246</v>
      </c>
      <c r="B149" s="56" t="s">
        <v>92</v>
      </c>
      <c r="C149" s="57" t="s">
        <v>75</v>
      </c>
      <c r="D149" s="58" t="s">
        <v>461</v>
      </c>
      <c r="E149" s="56"/>
      <c r="F149" s="91">
        <f aca="true" t="shared" si="8" ref="F149:G151">SUM(F150)</f>
        <v>20000</v>
      </c>
      <c r="G149" s="91">
        <f t="shared" si="8"/>
        <v>20000</v>
      </c>
    </row>
    <row r="150" spans="1:7" ht="51.75" customHeight="1">
      <c r="A150" s="94" t="s">
        <v>247</v>
      </c>
      <c r="B150" s="44" t="s">
        <v>92</v>
      </c>
      <c r="C150" s="61" t="s">
        <v>75</v>
      </c>
      <c r="D150" s="92" t="s">
        <v>59</v>
      </c>
      <c r="E150" s="44"/>
      <c r="F150" s="33">
        <f t="shared" si="8"/>
        <v>20000</v>
      </c>
      <c r="G150" s="33">
        <f t="shared" si="8"/>
        <v>20000</v>
      </c>
    </row>
    <row r="151" spans="1:7" ht="24.75" customHeight="1">
      <c r="A151" s="96" t="s">
        <v>249</v>
      </c>
      <c r="B151" s="44" t="s">
        <v>92</v>
      </c>
      <c r="C151" s="61" t="s">
        <v>75</v>
      </c>
      <c r="D151" s="92" t="s">
        <v>248</v>
      </c>
      <c r="E151" s="44"/>
      <c r="F151" s="33">
        <f t="shared" si="8"/>
        <v>20000</v>
      </c>
      <c r="G151" s="33">
        <f t="shared" si="8"/>
        <v>20000</v>
      </c>
    </row>
    <row r="152" spans="1:7" ht="15" customHeight="1">
      <c r="A152" s="94" t="s">
        <v>454</v>
      </c>
      <c r="B152" s="44" t="s">
        <v>92</v>
      </c>
      <c r="C152" s="61" t="s">
        <v>75</v>
      </c>
      <c r="D152" s="92" t="s">
        <v>248</v>
      </c>
      <c r="E152" s="44" t="s">
        <v>81</v>
      </c>
      <c r="F152" s="33">
        <v>20000</v>
      </c>
      <c r="G152" s="33">
        <v>20000</v>
      </c>
    </row>
    <row r="153" spans="1:7" ht="23.25" customHeight="1">
      <c r="A153" s="89" t="s">
        <v>93</v>
      </c>
      <c r="B153" s="69" t="s">
        <v>92</v>
      </c>
      <c r="C153" s="69" t="s">
        <v>77</v>
      </c>
      <c r="D153" s="90"/>
      <c r="E153" s="44"/>
      <c r="F153" s="102">
        <f>SUM(F154+F178)</f>
        <v>207304826</v>
      </c>
      <c r="G153" s="102">
        <f>SUM(G154+G178)</f>
        <v>171677508</v>
      </c>
    </row>
    <row r="154" spans="1:7" ht="36" customHeight="1">
      <c r="A154" s="43" t="s">
        <v>315</v>
      </c>
      <c r="B154" s="44" t="s">
        <v>92</v>
      </c>
      <c r="C154" s="44" t="s">
        <v>77</v>
      </c>
      <c r="D154" s="92" t="s">
        <v>460</v>
      </c>
      <c r="E154" s="44"/>
      <c r="F154" s="103">
        <f>SUM(F155+F169)</f>
        <v>207254826</v>
      </c>
      <c r="G154" s="103">
        <f>SUM(G155+G169)</f>
        <v>171627508</v>
      </c>
    </row>
    <row r="155" spans="1:7" ht="35.25" customHeight="1">
      <c r="A155" s="93" t="s">
        <v>326</v>
      </c>
      <c r="B155" s="69" t="s">
        <v>92</v>
      </c>
      <c r="C155" s="69" t="s">
        <v>77</v>
      </c>
      <c r="D155" s="90" t="s">
        <v>294</v>
      </c>
      <c r="E155" s="69"/>
      <c r="F155" s="102">
        <f>SUM(F156+F161+F164+F167+F159)</f>
        <v>190183618</v>
      </c>
      <c r="G155" s="102">
        <f>SUM(G156+G161+G164+G167+G159)</f>
        <v>154556300</v>
      </c>
    </row>
    <row r="156" spans="1:7" ht="96" customHeight="1">
      <c r="A156" s="43" t="s">
        <v>63</v>
      </c>
      <c r="B156" s="44" t="s">
        <v>92</v>
      </c>
      <c r="C156" s="44" t="s">
        <v>77</v>
      </c>
      <c r="D156" s="92" t="s">
        <v>327</v>
      </c>
      <c r="E156" s="44"/>
      <c r="F156" s="33">
        <f>SUM(F157:F158)</f>
        <v>155696139</v>
      </c>
      <c r="G156" s="33">
        <f>SUM(G157:G158)</f>
        <v>121283398</v>
      </c>
    </row>
    <row r="157" spans="1:7" ht="49.5" customHeight="1">
      <c r="A157" s="98" t="s">
        <v>453</v>
      </c>
      <c r="B157" s="44" t="s">
        <v>92</v>
      </c>
      <c r="C157" s="44" t="s">
        <v>77</v>
      </c>
      <c r="D157" s="92" t="s">
        <v>327</v>
      </c>
      <c r="E157" s="44" t="s">
        <v>78</v>
      </c>
      <c r="F157" s="33">
        <v>149573961</v>
      </c>
      <c r="G157" s="33">
        <v>121283398</v>
      </c>
    </row>
    <row r="158" spans="1:7" ht="17.25" customHeight="1">
      <c r="A158" s="94" t="s">
        <v>454</v>
      </c>
      <c r="B158" s="44" t="s">
        <v>92</v>
      </c>
      <c r="C158" s="44" t="s">
        <v>77</v>
      </c>
      <c r="D158" s="92" t="s">
        <v>327</v>
      </c>
      <c r="E158" s="44" t="s">
        <v>81</v>
      </c>
      <c r="F158" s="33">
        <v>6122178</v>
      </c>
      <c r="G158" s="33">
        <v>0</v>
      </c>
    </row>
    <row r="159" spans="1:7" s="3" customFormat="1" ht="30.75" customHeight="1">
      <c r="A159" s="98" t="s">
        <v>687</v>
      </c>
      <c r="B159" s="44" t="s">
        <v>92</v>
      </c>
      <c r="C159" s="44" t="s">
        <v>77</v>
      </c>
      <c r="D159" s="92" t="s">
        <v>328</v>
      </c>
      <c r="E159" s="44"/>
      <c r="F159" s="33">
        <f>SUM(F160)</f>
        <v>2287447</v>
      </c>
      <c r="G159" s="33">
        <f>SUM(G160)</f>
        <v>2287447</v>
      </c>
    </row>
    <row r="160" spans="1:7" s="3" customFormat="1" ht="49.5" customHeight="1">
      <c r="A160" s="98" t="s">
        <v>453</v>
      </c>
      <c r="B160" s="44" t="s">
        <v>92</v>
      </c>
      <c r="C160" s="44" t="s">
        <v>77</v>
      </c>
      <c r="D160" s="92" t="s">
        <v>328</v>
      </c>
      <c r="E160" s="44" t="s">
        <v>78</v>
      </c>
      <c r="F160" s="33">
        <v>2287447</v>
      </c>
      <c r="G160" s="33">
        <v>2287447</v>
      </c>
    </row>
    <row r="161" spans="1:7" s="15" customFormat="1" ht="18.75" customHeight="1">
      <c r="A161" s="43" t="s">
        <v>470</v>
      </c>
      <c r="B161" s="44" t="s">
        <v>92</v>
      </c>
      <c r="C161" s="44" t="s">
        <v>77</v>
      </c>
      <c r="D161" s="92" t="s">
        <v>322</v>
      </c>
      <c r="E161" s="44"/>
      <c r="F161" s="103">
        <f>SUM(F163+F162)</f>
        <v>28222766</v>
      </c>
      <c r="G161" s="103">
        <f>SUM(G163+G162)</f>
        <v>27008189</v>
      </c>
    </row>
    <row r="162" spans="1:7" s="3" customFormat="1" ht="18.75" customHeight="1">
      <c r="A162" s="94" t="s">
        <v>454</v>
      </c>
      <c r="B162" s="44" t="s">
        <v>92</v>
      </c>
      <c r="C162" s="44" t="s">
        <v>77</v>
      </c>
      <c r="D162" s="92" t="s">
        <v>322</v>
      </c>
      <c r="E162" s="44" t="s">
        <v>81</v>
      </c>
      <c r="F162" s="103">
        <v>25129142</v>
      </c>
      <c r="G162" s="103">
        <v>23996592</v>
      </c>
    </row>
    <row r="163" spans="1:7" s="3" customFormat="1" ht="18" customHeight="1">
      <c r="A163" s="43" t="s">
        <v>83</v>
      </c>
      <c r="B163" s="44" t="s">
        <v>92</v>
      </c>
      <c r="C163" s="44" t="s">
        <v>77</v>
      </c>
      <c r="D163" s="92" t="s">
        <v>322</v>
      </c>
      <c r="E163" s="44" t="s">
        <v>82</v>
      </c>
      <c r="F163" s="33">
        <v>3093624</v>
      </c>
      <c r="G163" s="33">
        <v>3011597</v>
      </c>
    </row>
    <row r="164" spans="1:7" s="3" customFormat="1" ht="30.75" customHeight="1">
      <c r="A164" s="43" t="s">
        <v>688</v>
      </c>
      <c r="B164" s="44" t="s">
        <v>92</v>
      </c>
      <c r="C164" s="44" t="s">
        <v>77</v>
      </c>
      <c r="D164" s="92" t="s">
        <v>324</v>
      </c>
      <c r="E164" s="44"/>
      <c r="F164" s="33">
        <f>SUM(F165+F166)</f>
        <v>1120816</v>
      </c>
      <c r="G164" s="33">
        <f>SUM(G165+G166)</f>
        <v>1120816</v>
      </c>
    </row>
    <row r="165" spans="1:7" s="3" customFormat="1" ht="47.25" customHeight="1">
      <c r="A165" s="98" t="s">
        <v>453</v>
      </c>
      <c r="B165" s="44" t="s">
        <v>92</v>
      </c>
      <c r="C165" s="44" t="s">
        <v>77</v>
      </c>
      <c r="D165" s="92" t="s">
        <v>324</v>
      </c>
      <c r="E165" s="44" t="s">
        <v>78</v>
      </c>
      <c r="F165" s="33">
        <v>984268</v>
      </c>
      <c r="G165" s="33">
        <v>984268</v>
      </c>
    </row>
    <row r="166" spans="1:7" s="46" customFormat="1" ht="21" customHeight="1">
      <c r="A166" s="94" t="s">
        <v>104</v>
      </c>
      <c r="B166" s="44" t="s">
        <v>92</v>
      </c>
      <c r="C166" s="44" t="s">
        <v>77</v>
      </c>
      <c r="D166" s="92" t="s">
        <v>324</v>
      </c>
      <c r="E166" s="44" t="s">
        <v>103</v>
      </c>
      <c r="F166" s="33">
        <v>136548</v>
      </c>
      <c r="G166" s="33">
        <v>136548</v>
      </c>
    </row>
    <row r="167" spans="1:7" s="46" customFormat="1" ht="31.5" customHeight="1">
      <c r="A167" s="94" t="s">
        <v>356</v>
      </c>
      <c r="B167" s="44" t="s">
        <v>92</v>
      </c>
      <c r="C167" s="44" t="s">
        <v>77</v>
      </c>
      <c r="D167" s="92" t="s">
        <v>355</v>
      </c>
      <c r="E167" s="44"/>
      <c r="F167" s="33">
        <f>SUM(F168)</f>
        <v>2856450</v>
      </c>
      <c r="G167" s="33">
        <f>SUM(G168)</f>
        <v>2856450</v>
      </c>
    </row>
    <row r="168" spans="1:7" s="46" customFormat="1" ht="18" customHeight="1">
      <c r="A168" s="94" t="s">
        <v>454</v>
      </c>
      <c r="B168" s="44" t="s">
        <v>92</v>
      </c>
      <c r="C168" s="44" t="s">
        <v>77</v>
      </c>
      <c r="D168" s="92" t="s">
        <v>355</v>
      </c>
      <c r="E168" s="44" t="s">
        <v>81</v>
      </c>
      <c r="F168" s="33">
        <v>2856450</v>
      </c>
      <c r="G168" s="33">
        <v>2856450</v>
      </c>
    </row>
    <row r="169" spans="1:7" ht="51" customHeight="1">
      <c r="A169" s="93" t="s">
        <v>330</v>
      </c>
      <c r="B169" s="69" t="s">
        <v>92</v>
      </c>
      <c r="C169" s="69" t="s">
        <v>77</v>
      </c>
      <c r="D169" s="90" t="s">
        <v>329</v>
      </c>
      <c r="E169" s="69"/>
      <c r="F169" s="91">
        <f>SUM(F170+F176+F174)</f>
        <v>17071208</v>
      </c>
      <c r="G169" s="91">
        <f>SUM(G170+G176+G174)</f>
        <v>17071208</v>
      </c>
    </row>
    <row r="170" spans="1:7" ht="19.5" customHeight="1">
      <c r="A170" s="43" t="s">
        <v>470</v>
      </c>
      <c r="B170" s="44" t="s">
        <v>92</v>
      </c>
      <c r="C170" s="44" t="s">
        <v>77</v>
      </c>
      <c r="D170" s="92" t="s">
        <v>353</v>
      </c>
      <c r="E170" s="44"/>
      <c r="F170" s="33">
        <f>SUM(F171:F173)</f>
        <v>16967638</v>
      </c>
      <c r="G170" s="33">
        <f>SUM(G171:G173)</f>
        <v>16967638</v>
      </c>
    </row>
    <row r="171" spans="1:7" ht="31.5" customHeight="1">
      <c r="A171" s="98" t="s">
        <v>453</v>
      </c>
      <c r="B171" s="44" t="s">
        <v>92</v>
      </c>
      <c r="C171" s="44" t="s">
        <v>77</v>
      </c>
      <c r="D171" s="92" t="s">
        <v>353</v>
      </c>
      <c r="E171" s="44" t="s">
        <v>78</v>
      </c>
      <c r="F171" s="33">
        <v>16445100</v>
      </c>
      <c r="G171" s="33">
        <v>16445100</v>
      </c>
    </row>
    <row r="172" spans="1:7" ht="16.5" customHeight="1">
      <c r="A172" s="94" t="s">
        <v>454</v>
      </c>
      <c r="B172" s="44" t="s">
        <v>92</v>
      </c>
      <c r="C172" s="44" t="s">
        <v>77</v>
      </c>
      <c r="D172" s="92" t="s">
        <v>353</v>
      </c>
      <c r="E172" s="44" t="s">
        <v>81</v>
      </c>
      <c r="F172" s="33">
        <v>457010</v>
      </c>
      <c r="G172" s="33">
        <v>457010</v>
      </c>
    </row>
    <row r="173" spans="1:7" ht="18.75" customHeight="1">
      <c r="A173" s="43" t="s">
        <v>83</v>
      </c>
      <c r="B173" s="44" t="s">
        <v>92</v>
      </c>
      <c r="C173" s="44" t="s">
        <v>77</v>
      </c>
      <c r="D173" s="92" t="s">
        <v>353</v>
      </c>
      <c r="E173" s="44" t="s">
        <v>82</v>
      </c>
      <c r="F173" s="33">
        <v>65528</v>
      </c>
      <c r="G173" s="33">
        <v>65528</v>
      </c>
    </row>
    <row r="174" spans="1:7" ht="33.75" customHeight="1">
      <c r="A174" s="43" t="s">
        <v>688</v>
      </c>
      <c r="B174" s="44" t="s">
        <v>92</v>
      </c>
      <c r="C174" s="44" t="s">
        <v>77</v>
      </c>
      <c r="D174" s="92" t="s">
        <v>689</v>
      </c>
      <c r="E174" s="44"/>
      <c r="F174" s="33">
        <f>SUM(F175)</f>
        <v>3570</v>
      </c>
      <c r="G174" s="33">
        <f>SUM(G175)</f>
        <v>3570</v>
      </c>
    </row>
    <row r="175" spans="1:7" ht="49.5" customHeight="1">
      <c r="A175" s="98" t="s">
        <v>453</v>
      </c>
      <c r="B175" s="44" t="s">
        <v>92</v>
      </c>
      <c r="C175" s="44" t="s">
        <v>77</v>
      </c>
      <c r="D175" s="92" t="s">
        <v>689</v>
      </c>
      <c r="E175" s="44" t="s">
        <v>78</v>
      </c>
      <c r="F175" s="33">
        <v>3570</v>
      </c>
      <c r="G175" s="33">
        <v>3570</v>
      </c>
    </row>
    <row r="176" spans="1:7" ht="18.75" customHeight="1">
      <c r="A176" s="98" t="s">
        <v>358</v>
      </c>
      <c r="B176" s="44" t="s">
        <v>92</v>
      </c>
      <c r="C176" s="44" t="s">
        <v>77</v>
      </c>
      <c r="D176" s="92" t="s">
        <v>357</v>
      </c>
      <c r="E176" s="44"/>
      <c r="F176" s="33">
        <f>SUM(F177)</f>
        <v>100000</v>
      </c>
      <c r="G176" s="33">
        <f>SUM(G177)</f>
        <v>100000</v>
      </c>
    </row>
    <row r="177" spans="1:7" ht="19.5" customHeight="1">
      <c r="A177" s="94" t="s">
        <v>454</v>
      </c>
      <c r="B177" s="44" t="s">
        <v>92</v>
      </c>
      <c r="C177" s="44" t="s">
        <v>77</v>
      </c>
      <c r="D177" s="92" t="s">
        <v>357</v>
      </c>
      <c r="E177" s="44" t="s">
        <v>81</v>
      </c>
      <c r="F177" s="33">
        <v>100000</v>
      </c>
      <c r="G177" s="33">
        <v>100000</v>
      </c>
    </row>
    <row r="178" spans="1:7" ht="48.75" customHeight="1">
      <c r="A178" s="170" t="s">
        <v>232</v>
      </c>
      <c r="B178" s="69" t="s">
        <v>92</v>
      </c>
      <c r="C178" s="69" t="s">
        <v>77</v>
      </c>
      <c r="D178" s="90" t="s">
        <v>233</v>
      </c>
      <c r="E178" s="69"/>
      <c r="F178" s="91">
        <f aca="true" t="shared" si="9" ref="F178:G180">SUM(F179)</f>
        <v>50000</v>
      </c>
      <c r="G178" s="91">
        <f t="shared" si="9"/>
        <v>50000</v>
      </c>
    </row>
    <row r="179" spans="1:7" ht="47.25" customHeight="1">
      <c r="A179" s="94" t="s">
        <v>690</v>
      </c>
      <c r="B179" s="44" t="s">
        <v>92</v>
      </c>
      <c r="C179" s="44" t="s">
        <v>77</v>
      </c>
      <c r="D179" s="92" t="s">
        <v>691</v>
      </c>
      <c r="E179" s="44"/>
      <c r="F179" s="33">
        <f t="shared" si="9"/>
        <v>50000</v>
      </c>
      <c r="G179" s="33">
        <f t="shared" si="9"/>
        <v>50000</v>
      </c>
    </row>
    <row r="180" spans="1:7" ht="38.25" customHeight="1">
      <c r="A180" s="94" t="s">
        <v>692</v>
      </c>
      <c r="B180" s="44" t="s">
        <v>92</v>
      </c>
      <c r="C180" s="44" t="s">
        <v>77</v>
      </c>
      <c r="D180" s="92" t="s">
        <v>693</v>
      </c>
      <c r="E180" s="44"/>
      <c r="F180" s="33">
        <f t="shared" si="9"/>
        <v>50000</v>
      </c>
      <c r="G180" s="33">
        <f t="shared" si="9"/>
        <v>50000</v>
      </c>
    </row>
    <row r="181" spans="1:7" ht="17.25" customHeight="1">
      <c r="A181" s="94" t="s">
        <v>454</v>
      </c>
      <c r="B181" s="44" t="s">
        <v>92</v>
      </c>
      <c r="C181" s="44" t="s">
        <v>77</v>
      </c>
      <c r="D181" s="92" t="s">
        <v>693</v>
      </c>
      <c r="E181" s="44" t="s">
        <v>81</v>
      </c>
      <c r="F181" s="33">
        <v>50000</v>
      </c>
      <c r="G181" s="33">
        <v>50000</v>
      </c>
    </row>
    <row r="182" spans="1:7" ht="15.75">
      <c r="A182" s="89" t="s">
        <v>94</v>
      </c>
      <c r="B182" s="69" t="s">
        <v>92</v>
      </c>
      <c r="C182" s="69" t="s">
        <v>92</v>
      </c>
      <c r="D182" s="90"/>
      <c r="E182" s="44"/>
      <c r="F182" s="91">
        <f>SUM(F183)</f>
        <v>936000</v>
      </c>
      <c r="G182" s="91">
        <f>SUM(G183)</f>
        <v>936000</v>
      </c>
    </row>
    <row r="183" spans="1:7" s="3" customFormat="1" ht="49.5" customHeight="1">
      <c r="A183" s="101" t="s">
        <v>304</v>
      </c>
      <c r="B183" s="69" t="s">
        <v>92</v>
      </c>
      <c r="C183" s="69" t="s">
        <v>92</v>
      </c>
      <c r="D183" s="90" t="s">
        <v>487</v>
      </c>
      <c r="E183" s="69"/>
      <c r="F183" s="91">
        <f>SUM(F184+F187)</f>
        <v>936000</v>
      </c>
      <c r="G183" s="91">
        <f>SUM(G184+G187)</f>
        <v>936000</v>
      </c>
    </row>
    <row r="184" spans="1:7" s="3" customFormat="1" ht="68.25" customHeight="1">
      <c r="A184" s="104" t="s">
        <v>299</v>
      </c>
      <c r="B184" s="44" t="s">
        <v>92</v>
      </c>
      <c r="C184" s="44" t="s">
        <v>92</v>
      </c>
      <c r="D184" s="92" t="s">
        <v>300</v>
      </c>
      <c r="E184" s="44"/>
      <c r="F184" s="33">
        <f>SUM(F185)</f>
        <v>80000</v>
      </c>
      <c r="G184" s="33">
        <f>SUM(G185)</f>
        <v>80000</v>
      </c>
    </row>
    <row r="185" spans="1:7" s="3" customFormat="1" ht="15.75" customHeight="1">
      <c r="A185" s="105" t="s">
        <v>480</v>
      </c>
      <c r="B185" s="44" t="s">
        <v>92</v>
      </c>
      <c r="C185" s="44" t="s">
        <v>92</v>
      </c>
      <c r="D185" s="92" t="s">
        <v>305</v>
      </c>
      <c r="E185" s="44"/>
      <c r="F185" s="33">
        <f>SUM(F186)</f>
        <v>80000</v>
      </c>
      <c r="G185" s="33">
        <f>SUM(G186)</f>
        <v>80000</v>
      </c>
    </row>
    <row r="186" spans="1:7" ht="17.25" customHeight="1">
      <c r="A186" s="94" t="s">
        <v>454</v>
      </c>
      <c r="B186" s="44" t="s">
        <v>92</v>
      </c>
      <c r="C186" s="44" t="s">
        <v>92</v>
      </c>
      <c r="D186" s="92" t="s">
        <v>305</v>
      </c>
      <c r="E186" s="44" t="s">
        <v>81</v>
      </c>
      <c r="F186" s="33">
        <v>80000</v>
      </c>
      <c r="G186" s="33">
        <v>80000</v>
      </c>
    </row>
    <row r="187" spans="1:7" ht="51.75" customHeight="1">
      <c r="A187" s="106" t="s">
        <v>307</v>
      </c>
      <c r="B187" s="44" t="s">
        <v>92</v>
      </c>
      <c r="C187" s="44" t="s">
        <v>92</v>
      </c>
      <c r="D187" s="92" t="s">
        <v>306</v>
      </c>
      <c r="E187" s="44"/>
      <c r="F187" s="33">
        <f>SUM(F188)</f>
        <v>856000</v>
      </c>
      <c r="G187" s="33">
        <f>SUM(G188)</f>
        <v>856000</v>
      </c>
    </row>
    <row r="188" spans="1:7" ht="31.5">
      <c r="A188" s="41" t="s">
        <v>309</v>
      </c>
      <c r="B188" s="44" t="s">
        <v>92</v>
      </c>
      <c r="C188" s="44" t="s">
        <v>92</v>
      </c>
      <c r="D188" s="92" t="s">
        <v>308</v>
      </c>
      <c r="E188" s="44"/>
      <c r="F188" s="33">
        <f>SUM(F189:F189)</f>
        <v>856000</v>
      </c>
      <c r="G188" s="33">
        <f>SUM(G189:G189)</f>
        <v>856000</v>
      </c>
    </row>
    <row r="189" spans="1:7" ht="15" customHeight="1">
      <c r="A189" s="94" t="s">
        <v>104</v>
      </c>
      <c r="B189" s="44" t="s">
        <v>92</v>
      </c>
      <c r="C189" s="44" t="s">
        <v>92</v>
      </c>
      <c r="D189" s="92" t="s">
        <v>308</v>
      </c>
      <c r="E189" s="44" t="s">
        <v>103</v>
      </c>
      <c r="F189" s="33">
        <v>856000</v>
      </c>
      <c r="G189" s="33">
        <v>856000</v>
      </c>
    </row>
    <row r="190" spans="1:7" s="15" customFormat="1" ht="20.25" customHeight="1">
      <c r="A190" s="89" t="s">
        <v>95</v>
      </c>
      <c r="B190" s="69" t="s">
        <v>92</v>
      </c>
      <c r="C190" s="69" t="s">
        <v>96</v>
      </c>
      <c r="D190" s="90"/>
      <c r="E190" s="44"/>
      <c r="F190" s="91">
        <f>SUM(F191)</f>
        <v>6858010</v>
      </c>
      <c r="G190" s="91">
        <f>SUM(G191)</f>
        <v>6858010</v>
      </c>
    </row>
    <row r="191" spans="1:7" s="3" customFormat="1" ht="28.5" customHeight="1">
      <c r="A191" s="88" t="s">
        <v>296</v>
      </c>
      <c r="B191" s="44" t="s">
        <v>92</v>
      </c>
      <c r="C191" s="44" t="s">
        <v>96</v>
      </c>
      <c r="D191" s="44" t="s">
        <v>460</v>
      </c>
      <c r="E191" s="44"/>
      <c r="F191" s="33">
        <f>SUM(F192)</f>
        <v>6858010</v>
      </c>
      <c r="G191" s="33">
        <f>SUM(G192)</f>
        <v>6858010</v>
      </c>
    </row>
    <row r="192" spans="1:7" s="3" customFormat="1" ht="79.5" customHeight="1">
      <c r="A192" s="98" t="s">
        <v>352</v>
      </c>
      <c r="B192" s="44" t="s">
        <v>92</v>
      </c>
      <c r="C192" s="44" t="s">
        <v>96</v>
      </c>
      <c r="D192" s="44" t="s">
        <v>54</v>
      </c>
      <c r="E192" s="44"/>
      <c r="F192" s="33">
        <f>SUM(F193+F195+F199)</f>
        <v>6858010</v>
      </c>
      <c r="G192" s="33">
        <f>SUM(G193+G195+G199)</f>
        <v>6858010</v>
      </c>
    </row>
    <row r="193" spans="1:7" s="3" customFormat="1" ht="32.25" customHeight="1">
      <c r="A193" s="43" t="s">
        <v>64</v>
      </c>
      <c r="B193" s="44" t="s">
        <v>92</v>
      </c>
      <c r="C193" s="44" t="s">
        <v>96</v>
      </c>
      <c r="D193" s="44" t="s">
        <v>317</v>
      </c>
      <c r="E193" s="44"/>
      <c r="F193" s="33">
        <f>SUM(F194)</f>
        <v>75610</v>
      </c>
      <c r="G193" s="33">
        <f>SUM(G194)</f>
        <v>75610</v>
      </c>
    </row>
    <row r="194" spans="1:7" s="3" customFormat="1" ht="53.25" customHeight="1">
      <c r="A194" s="43" t="s">
        <v>47</v>
      </c>
      <c r="B194" s="44" t="s">
        <v>92</v>
      </c>
      <c r="C194" s="44" t="s">
        <v>96</v>
      </c>
      <c r="D194" s="44" t="s">
        <v>317</v>
      </c>
      <c r="E194" s="44" t="s">
        <v>78</v>
      </c>
      <c r="F194" s="33">
        <v>75610</v>
      </c>
      <c r="G194" s="33">
        <v>75610</v>
      </c>
    </row>
    <row r="195" spans="1:7" ht="18.75" customHeight="1">
      <c r="A195" s="43" t="s">
        <v>470</v>
      </c>
      <c r="B195" s="44" t="s">
        <v>92</v>
      </c>
      <c r="C195" s="44" t="s">
        <v>96</v>
      </c>
      <c r="D195" s="44" t="s">
        <v>316</v>
      </c>
      <c r="E195" s="44"/>
      <c r="F195" s="33">
        <f>SUM(F196:F198)</f>
        <v>6682400</v>
      </c>
      <c r="G195" s="33">
        <f>SUM(G196:G198)</f>
        <v>6682400</v>
      </c>
    </row>
    <row r="196" spans="1:7" ht="48.75" customHeight="1">
      <c r="A196" s="98" t="s">
        <v>453</v>
      </c>
      <c r="B196" s="44" t="s">
        <v>92</v>
      </c>
      <c r="C196" s="44" t="s">
        <v>96</v>
      </c>
      <c r="D196" s="44" t="s">
        <v>316</v>
      </c>
      <c r="E196" s="44" t="s">
        <v>78</v>
      </c>
      <c r="F196" s="33">
        <v>6267400</v>
      </c>
      <c r="G196" s="33">
        <v>6267400</v>
      </c>
    </row>
    <row r="197" spans="1:7" ht="18.75" customHeight="1">
      <c r="A197" s="94" t="s">
        <v>454</v>
      </c>
      <c r="B197" s="44" t="s">
        <v>92</v>
      </c>
      <c r="C197" s="44" t="s">
        <v>96</v>
      </c>
      <c r="D197" s="44" t="s">
        <v>316</v>
      </c>
      <c r="E197" s="44" t="s">
        <v>81</v>
      </c>
      <c r="F197" s="33">
        <v>396000</v>
      </c>
      <c r="G197" s="33">
        <v>396000</v>
      </c>
    </row>
    <row r="198" spans="1:7" ht="15.75">
      <c r="A198" s="43" t="s">
        <v>83</v>
      </c>
      <c r="B198" s="44" t="s">
        <v>92</v>
      </c>
      <c r="C198" s="44" t="s">
        <v>96</v>
      </c>
      <c r="D198" s="44" t="s">
        <v>316</v>
      </c>
      <c r="E198" s="44" t="s">
        <v>82</v>
      </c>
      <c r="F198" s="33">
        <v>19000</v>
      </c>
      <c r="G198" s="33">
        <v>19000</v>
      </c>
    </row>
    <row r="199" spans="1:7" ht="15.75">
      <c r="A199" s="107" t="s">
        <v>320</v>
      </c>
      <c r="B199" s="44" t="s">
        <v>92</v>
      </c>
      <c r="C199" s="44" t="s">
        <v>96</v>
      </c>
      <c r="D199" s="44" t="s">
        <v>318</v>
      </c>
      <c r="E199" s="107"/>
      <c r="F199" s="179">
        <f>SUM(F200)</f>
        <v>100000</v>
      </c>
      <c r="G199" s="179">
        <f>SUM(G200)</f>
        <v>100000</v>
      </c>
    </row>
    <row r="200" spans="1:7" ht="16.5" customHeight="1">
      <c r="A200" s="94" t="s">
        <v>454</v>
      </c>
      <c r="B200" s="44" t="s">
        <v>92</v>
      </c>
      <c r="C200" s="44" t="s">
        <v>96</v>
      </c>
      <c r="D200" s="44" t="s">
        <v>319</v>
      </c>
      <c r="E200" s="107">
        <v>200</v>
      </c>
      <c r="F200" s="179">
        <v>100000</v>
      </c>
      <c r="G200" s="179">
        <v>100000</v>
      </c>
    </row>
    <row r="201" spans="1:7" s="15" customFormat="1" ht="23.25" customHeight="1">
      <c r="A201" s="89" t="s">
        <v>97</v>
      </c>
      <c r="B201" s="69" t="s">
        <v>99</v>
      </c>
      <c r="C201" s="69"/>
      <c r="D201" s="90"/>
      <c r="E201" s="44"/>
      <c r="F201" s="91">
        <f>SUM(F202,F214)</f>
        <v>11281276</v>
      </c>
      <c r="G201" s="91">
        <f>SUM(G202,G214)</f>
        <v>11281276</v>
      </c>
    </row>
    <row r="202" spans="1:7" s="15" customFormat="1" ht="20.25" customHeight="1">
      <c r="A202" s="89" t="s">
        <v>98</v>
      </c>
      <c r="B202" s="69" t="s">
        <v>99</v>
      </c>
      <c r="C202" s="69" t="s">
        <v>75</v>
      </c>
      <c r="D202" s="90"/>
      <c r="E202" s="44"/>
      <c r="F202" s="91">
        <f>SUM(F203)</f>
        <v>9820000</v>
      </c>
      <c r="G202" s="91">
        <f>SUM(G203)</f>
        <v>9820000</v>
      </c>
    </row>
    <row r="203" spans="1:7" ht="30.75" customHeight="1">
      <c r="A203" s="88" t="s">
        <v>289</v>
      </c>
      <c r="B203" s="44" t="s">
        <v>99</v>
      </c>
      <c r="C203" s="44" t="s">
        <v>75</v>
      </c>
      <c r="D203" s="92" t="s">
        <v>473</v>
      </c>
      <c r="E203" s="44"/>
      <c r="F203" s="33">
        <f>SUM(F204,F209)</f>
        <v>9820000</v>
      </c>
      <c r="G203" s="33">
        <f>SUM(G204,G209)</f>
        <v>9820000</v>
      </c>
    </row>
    <row r="204" spans="1:7" ht="31.5">
      <c r="A204" s="41" t="s">
        <v>310</v>
      </c>
      <c r="B204" s="44" t="s">
        <v>99</v>
      </c>
      <c r="C204" s="44" t="s">
        <v>75</v>
      </c>
      <c r="D204" s="44" t="s">
        <v>476</v>
      </c>
      <c r="E204" s="44"/>
      <c r="F204" s="33">
        <f>SUM(F205)</f>
        <v>3720000</v>
      </c>
      <c r="G204" s="33">
        <f>SUM(G205)</f>
        <v>3720000</v>
      </c>
    </row>
    <row r="205" spans="1:7" ht="19.5" customHeight="1">
      <c r="A205" s="43" t="s">
        <v>470</v>
      </c>
      <c r="B205" s="44" t="s">
        <v>99</v>
      </c>
      <c r="C205" s="44" t="s">
        <v>75</v>
      </c>
      <c r="D205" s="44" t="s">
        <v>495</v>
      </c>
      <c r="E205" s="44"/>
      <c r="F205" s="33">
        <f>SUM(F206:F208)</f>
        <v>3720000</v>
      </c>
      <c r="G205" s="33">
        <f>SUM(G206:G208)</f>
        <v>3720000</v>
      </c>
    </row>
    <row r="206" spans="1:7" ht="48.75" customHeight="1">
      <c r="A206" s="98" t="s">
        <v>453</v>
      </c>
      <c r="B206" s="44" t="s">
        <v>99</v>
      </c>
      <c r="C206" s="44" t="s">
        <v>75</v>
      </c>
      <c r="D206" s="44" t="s">
        <v>495</v>
      </c>
      <c r="E206" s="44" t="s">
        <v>78</v>
      </c>
      <c r="F206" s="33">
        <v>3201358</v>
      </c>
      <c r="G206" s="33">
        <v>3201358</v>
      </c>
    </row>
    <row r="207" spans="1:7" ht="17.25" customHeight="1">
      <c r="A207" s="94" t="s">
        <v>454</v>
      </c>
      <c r="B207" s="44" t="s">
        <v>99</v>
      </c>
      <c r="C207" s="44" t="s">
        <v>75</v>
      </c>
      <c r="D207" s="44" t="s">
        <v>495</v>
      </c>
      <c r="E207" s="44" t="s">
        <v>81</v>
      </c>
      <c r="F207" s="33">
        <v>498642</v>
      </c>
      <c r="G207" s="33">
        <v>498642</v>
      </c>
    </row>
    <row r="208" spans="1:7" ht="16.5" customHeight="1">
      <c r="A208" s="43" t="s">
        <v>83</v>
      </c>
      <c r="B208" s="44" t="s">
        <v>99</v>
      </c>
      <c r="C208" s="44" t="s">
        <v>75</v>
      </c>
      <c r="D208" s="44" t="s">
        <v>495</v>
      </c>
      <c r="E208" s="44" t="s">
        <v>82</v>
      </c>
      <c r="F208" s="33">
        <v>20000</v>
      </c>
      <c r="G208" s="33">
        <v>20000</v>
      </c>
    </row>
    <row r="209" spans="1:7" ht="30.75" customHeight="1">
      <c r="A209" s="43" t="s">
        <v>311</v>
      </c>
      <c r="B209" s="44" t="s">
        <v>99</v>
      </c>
      <c r="C209" s="44" t="s">
        <v>75</v>
      </c>
      <c r="D209" s="44" t="s">
        <v>477</v>
      </c>
      <c r="E209" s="44"/>
      <c r="F209" s="33">
        <f>SUM(F210)</f>
        <v>6100000</v>
      </c>
      <c r="G209" s="33">
        <f>SUM(G210)</f>
        <v>6100000</v>
      </c>
    </row>
    <row r="210" spans="1:7" ht="18.75" customHeight="1">
      <c r="A210" s="43" t="s">
        <v>470</v>
      </c>
      <c r="B210" s="44" t="s">
        <v>99</v>
      </c>
      <c r="C210" s="44" t="s">
        <v>75</v>
      </c>
      <c r="D210" s="44" t="s">
        <v>38</v>
      </c>
      <c r="E210" s="44"/>
      <c r="F210" s="33">
        <f>SUM(F211:F213)</f>
        <v>6100000</v>
      </c>
      <c r="G210" s="33">
        <f>SUM(G211:G213)</f>
        <v>6100000</v>
      </c>
    </row>
    <row r="211" spans="1:7" ht="51.75" customHeight="1">
      <c r="A211" s="98" t="s">
        <v>453</v>
      </c>
      <c r="B211" s="44" t="s">
        <v>99</v>
      </c>
      <c r="C211" s="44" t="s">
        <v>75</v>
      </c>
      <c r="D211" s="44" t="s">
        <v>38</v>
      </c>
      <c r="E211" s="44" t="s">
        <v>78</v>
      </c>
      <c r="F211" s="33">
        <v>5625022</v>
      </c>
      <c r="G211" s="33">
        <v>5625022</v>
      </c>
    </row>
    <row r="212" spans="1:7" ht="21.75" customHeight="1">
      <c r="A212" s="94" t="s">
        <v>454</v>
      </c>
      <c r="B212" s="44" t="s">
        <v>99</v>
      </c>
      <c r="C212" s="44" t="s">
        <v>75</v>
      </c>
      <c r="D212" s="44" t="s">
        <v>38</v>
      </c>
      <c r="E212" s="44" t="s">
        <v>81</v>
      </c>
      <c r="F212" s="33">
        <v>424978</v>
      </c>
      <c r="G212" s="33">
        <v>424978</v>
      </c>
    </row>
    <row r="213" spans="1:7" ht="22.5" customHeight="1">
      <c r="A213" s="43" t="s">
        <v>83</v>
      </c>
      <c r="B213" s="44" t="s">
        <v>99</v>
      </c>
      <c r="C213" s="44" t="s">
        <v>75</v>
      </c>
      <c r="D213" s="44" t="s">
        <v>38</v>
      </c>
      <c r="E213" s="44" t="s">
        <v>82</v>
      </c>
      <c r="F213" s="33">
        <v>50000</v>
      </c>
      <c r="G213" s="33">
        <v>50000</v>
      </c>
    </row>
    <row r="214" spans="1:7" ht="18.75" customHeight="1">
      <c r="A214" s="89" t="s">
        <v>100</v>
      </c>
      <c r="B214" s="69" t="s">
        <v>99</v>
      </c>
      <c r="C214" s="69" t="s">
        <v>85</v>
      </c>
      <c r="D214" s="90"/>
      <c r="E214" s="44"/>
      <c r="F214" s="91">
        <f>SUM(F215)</f>
        <v>1461276</v>
      </c>
      <c r="G214" s="91">
        <f>SUM(G215)</f>
        <v>1461276</v>
      </c>
    </row>
    <row r="215" spans="1:7" ht="31.5">
      <c r="A215" s="43" t="s">
        <v>312</v>
      </c>
      <c r="B215" s="44" t="s">
        <v>99</v>
      </c>
      <c r="C215" s="44" t="s">
        <v>85</v>
      </c>
      <c r="D215" s="44" t="s">
        <v>473</v>
      </c>
      <c r="E215" s="44"/>
      <c r="F215" s="33">
        <f>SUM(F216)</f>
        <v>1461276</v>
      </c>
      <c r="G215" s="33">
        <f>SUM(G216)</f>
        <v>1461276</v>
      </c>
    </row>
    <row r="216" spans="1:7" ht="36" customHeight="1">
      <c r="A216" s="43" t="s">
        <v>313</v>
      </c>
      <c r="B216" s="44" t="s">
        <v>99</v>
      </c>
      <c r="C216" s="44" t="s">
        <v>85</v>
      </c>
      <c r="D216" s="44" t="s">
        <v>474</v>
      </c>
      <c r="E216" s="44"/>
      <c r="F216" s="33">
        <f>SUM(F217,F219,)</f>
        <v>1461276</v>
      </c>
      <c r="G216" s="33">
        <f>SUM(G217,G219,)</f>
        <v>1461276</v>
      </c>
    </row>
    <row r="217" spans="1:7" ht="51" customHeight="1">
      <c r="A217" s="43" t="s">
        <v>481</v>
      </c>
      <c r="B217" s="44" t="s">
        <v>99</v>
      </c>
      <c r="C217" s="44" t="s">
        <v>85</v>
      </c>
      <c r="D217" s="44" t="s">
        <v>314</v>
      </c>
      <c r="E217" s="44"/>
      <c r="F217" s="33">
        <f>SUM(F218)</f>
        <v>24276</v>
      </c>
      <c r="G217" s="33">
        <f>SUM(G218)</f>
        <v>24276</v>
      </c>
    </row>
    <row r="218" spans="1:7" ht="50.25" customHeight="1">
      <c r="A218" s="98" t="s">
        <v>453</v>
      </c>
      <c r="B218" s="44" t="s">
        <v>99</v>
      </c>
      <c r="C218" s="44" t="s">
        <v>85</v>
      </c>
      <c r="D218" s="44" t="s">
        <v>314</v>
      </c>
      <c r="E218" s="44" t="s">
        <v>78</v>
      </c>
      <c r="F218" s="33">
        <v>24276</v>
      </c>
      <c r="G218" s="33">
        <v>24276</v>
      </c>
    </row>
    <row r="219" spans="1:7" ht="17.25" customHeight="1">
      <c r="A219" s="43" t="s">
        <v>470</v>
      </c>
      <c r="B219" s="44" t="s">
        <v>99</v>
      </c>
      <c r="C219" s="44" t="s">
        <v>85</v>
      </c>
      <c r="D219" s="44" t="s">
        <v>494</v>
      </c>
      <c r="E219" s="44"/>
      <c r="F219" s="33">
        <f>SUM(F220:F222)</f>
        <v>1437000</v>
      </c>
      <c r="G219" s="33">
        <f>SUM(G220:G222)</f>
        <v>1437000</v>
      </c>
    </row>
    <row r="220" spans="1:7" ht="53.25" customHeight="1">
      <c r="A220" s="98" t="s">
        <v>453</v>
      </c>
      <c r="B220" s="44" t="s">
        <v>99</v>
      </c>
      <c r="C220" s="44" t="s">
        <v>85</v>
      </c>
      <c r="D220" s="44" t="s">
        <v>494</v>
      </c>
      <c r="E220" s="44" t="s">
        <v>78</v>
      </c>
      <c r="F220" s="33">
        <v>1234536</v>
      </c>
      <c r="G220" s="33">
        <v>1234536</v>
      </c>
    </row>
    <row r="221" spans="1:7" ht="17.25" customHeight="1">
      <c r="A221" s="94" t="s">
        <v>454</v>
      </c>
      <c r="B221" s="44" t="s">
        <v>99</v>
      </c>
      <c r="C221" s="44" t="s">
        <v>85</v>
      </c>
      <c r="D221" s="44" t="s">
        <v>494</v>
      </c>
      <c r="E221" s="44" t="s">
        <v>81</v>
      </c>
      <c r="F221" s="33">
        <v>192464</v>
      </c>
      <c r="G221" s="33">
        <v>192464</v>
      </c>
    </row>
    <row r="222" spans="1:7" ht="16.5" customHeight="1">
      <c r="A222" s="43" t="s">
        <v>83</v>
      </c>
      <c r="B222" s="44" t="s">
        <v>99</v>
      </c>
      <c r="C222" s="44" t="s">
        <v>85</v>
      </c>
      <c r="D222" s="44" t="s">
        <v>494</v>
      </c>
      <c r="E222" s="44" t="s">
        <v>82</v>
      </c>
      <c r="F222" s="33">
        <v>10000</v>
      </c>
      <c r="G222" s="33">
        <v>10000</v>
      </c>
    </row>
    <row r="223" spans="1:7" ht="22.5" customHeight="1">
      <c r="A223" s="89" t="s">
        <v>101</v>
      </c>
      <c r="B223" s="90">
        <v>10</v>
      </c>
      <c r="C223" s="90"/>
      <c r="D223" s="90"/>
      <c r="E223" s="44"/>
      <c r="F223" s="91">
        <f>SUM(F224,F229,F259,)</f>
        <v>45693151</v>
      </c>
      <c r="G223" s="91">
        <f>SUM(G224,G229,G259,)</f>
        <v>45593612</v>
      </c>
    </row>
    <row r="224" spans="1:7" ht="15.75">
      <c r="A224" s="89" t="s">
        <v>102</v>
      </c>
      <c r="B224" s="90">
        <v>10</v>
      </c>
      <c r="C224" s="69" t="s">
        <v>75</v>
      </c>
      <c r="D224" s="90"/>
      <c r="E224" s="44"/>
      <c r="F224" s="91">
        <f aca="true" t="shared" si="10" ref="F224:G227">SUM(F225)</f>
        <v>315000</v>
      </c>
      <c r="G224" s="91">
        <f t="shared" si="10"/>
        <v>315000</v>
      </c>
    </row>
    <row r="225" spans="1:7" ht="33.75" customHeight="1">
      <c r="A225" s="97" t="s">
        <v>194</v>
      </c>
      <c r="B225" s="69" t="s">
        <v>48</v>
      </c>
      <c r="C225" s="90">
        <v>1</v>
      </c>
      <c r="D225" s="90" t="s">
        <v>458</v>
      </c>
      <c r="E225" s="44"/>
      <c r="F225" s="33">
        <f t="shared" si="10"/>
        <v>315000</v>
      </c>
      <c r="G225" s="33">
        <f t="shared" si="10"/>
        <v>315000</v>
      </c>
    </row>
    <row r="226" spans="1:7" ht="68.25" customHeight="1">
      <c r="A226" s="43" t="s">
        <v>274</v>
      </c>
      <c r="B226" s="92">
        <v>10</v>
      </c>
      <c r="C226" s="44" t="s">
        <v>75</v>
      </c>
      <c r="D226" s="92" t="s">
        <v>485</v>
      </c>
      <c r="E226" s="44"/>
      <c r="F226" s="33">
        <f t="shared" si="10"/>
        <v>315000</v>
      </c>
      <c r="G226" s="33">
        <f t="shared" si="10"/>
        <v>315000</v>
      </c>
    </row>
    <row r="227" spans="1:7" ht="15.75" customHeight="1">
      <c r="A227" s="43" t="s">
        <v>273</v>
      </c>
      <c r="B227" s="92">
        <v>10</v>
      </c>
      <c r="C227" s="44" t="s">
        <v>75</v>
      </c>
      <c r="D227" s="92" t="s">
        <v>275</v>
      </c>
      <c r="E227" s="44"/>
      <c r="F227" s="33">
        <f t="shared" si="10"/>
        <v>315000</v>
      </c>
      <c r="G227" s="33">
        <f t="shared" si="10"/>
        <v>315000</v>
      </c>
    </row>
    <row r="228" spans="1:7" ht="18" customHeight="1">
      <c r="A228" s="43" t="s">
        <v>104</v>
      </c>
      <c r="B228" s="92">
        <v>10</v>
      </c>
      <c r="C228" s="44" t="s">
        <v>75</v>
      </c>
      <c r="D228" s="92" t="s">
        <v>275</v>
      </c>
      <c r="E228" s="44" t="s">
        <v>103</v>
      </c>
      <c r="F228" s="33">
        <v>315000</v>
      </c>
      <c r="G228" s="33">
        <v>315000</v>
      </c>
    </row>
    <row r="229" spans="1:7" ht="21" customHeight="1">
      <c r="A229" s="89" t="s">
        <v>105</v>
      </c>
      <c r="B229" s="90">
        <v>10</v>
      </c>
      <c r="C229" s="69" t="s">
        <v>80</v>
      </c>
      <c r="D229" s="90"/>
      <c r="E229" s="44"/>
      <c r="F229" s="91">
        <f>SUM(F250,F234,F230,F255)</f>
        <v>31694233</v>
      </c>
      <c r="G229" s="91">
        <f>SUM(G250,G234,G230)</f>
        <v>31679130</v>
      </c>
    </row>
    <row r="230" spans="1:7" ht="29.25" customHeight="1">
      <c r="A230" s="170" t="s">
        <v>289</v>
      </c>
      <c r="B230" s="90">
        <v>10</v>
      </c>
      <c r="C230" s="69" t="s">
        <v>80</v>
      </c>
      <c r="D230" s="90" t="s">
        <v>473</v>
      </c>
      <c r="E230" s="69"/>
      <c r="F230" s="91">
        <f aca="true" t="shared" si="11" ref="F230:G232">SUM(F231)</f>
        <v>648663</v>
      </c>
      <c r="G230" s="91">
        <f t="shared" si="11"/>
        <v>648663</v>
      </c>
    </row>
    <row r="231" spans="1:7" ht="50.25" customHeight="1">
      <c r="A231" s="98" t="s">
        <v>290</v>
      </c>
      <c r="B231" s="92">
        <v>10</v>
      </c>
      <c r="C231" s="44" t="s">
        <v>80</v>
      </c>
      <c r="D231" s="92" t="s">
        <v>474</v>
      </c>
      <c r="E231" s="44"/>
      <c r="F231" s="33">
        <f t="shared" si="11"/>
        <v>648663</v>
      </c>
      <c r="G231" s="33">
        <f t="shared" si="11"/>
        <v>648663</v>
      </c>
    </row>
    <row r="232" spans="1:7" ht="36" customHeight="1">
      <c r="A232" s="43" t="s">
        <v>484</v>
      </c>
      <c r="B232" s="92">
        <v>10</v>
      </c>
      <c r="C232" s="44" t="s">
        <v>80</v>
      </c>
      <c r="D232" s="92" t="s">
        <v>288</v>
      </c>
      <c r="E232" s="44"/>
      <c r="F232" s="33">
        <f t="shared" si="11"/>
        <v>648663</v>
      </c>
      <c r="G232" s="33">
        <f t="shared" si="11"/>
        <v>648663</v>
      </c>
    </row>
    <row r="233" spans="1:7" ht="15.75">
      <c r="A233" s="43" t="s">
        <v>104</v>
      </c>
      <c r="B233" s="92">
        <v>10</v>
      </c>
      <c r="C233" s="44" t="s">
        <v>80</v>
      </c>
      <c r="D233" s="92" t="s">
        <v>288</v>
      </c>
      <c r="E233" s="44" t="s">
        <v>103</v>
      </c>
      <c r="F233" s="33">
        <v>648663</v>
      </c>
      <c r="G233" s="33">
        <v>648663</v>
      </c>
    </row>
    <row r="234" spans="1:7" ht="37.5" customHeight="1">
      <c r="A234" s="97" t="s">
        <v>194</v>
      </c>
      <c r="B234" s="69" t="s">
        <v>48</v>
      </c>
      <c r="C234" s="44" t="s">
        <v>80</v>
      </c>
      <c r="D234" s="90" t="s">
        <v>458</v>
      </c>
      <c r="E234" s="44"/>
      <c r="F234" s="33">
        <f>SUM(F235)</f>
        <v>15889512</v>
      </c>
      <c r="G234" s="33">
        <f>SUM(G235)</f>
        <v>16549946</v>
      </c>
    </row>
    <row r="235" spans="1:7" ht="36" customHeight="1">
      <c r="A235" s="43" t="s">
        <v>694</v>
      </c>
      <c r="B235" s="92">
        <v>10</v>
      </c>
      <c r="C235" s="44" t="s">
        <v>80</v>
      </c>
      <c r="D235" s="92" t="s">
        <v>485</v>
      </c>
      <c r="E235" s="44"/>
      <c r="F235" s="33">
        <f>SUM(F236+F238+F241+F244+F247)</f>
        <v>15889512</v>
      </c>
      <c r="G235" s="33">
        <f>SUM(G236+G238+G241+G244+G247)</f>
        <v>16549946</v>
      </c>
    </row>
    <row r="236" spans="1:7" ht="15.75">
      <c r="A236" s="41" t="s">
        <v>483</v>
      </c>
      <c r="B236" s="92">
        <v>10</v>
      </c>
      <c r="C236" s="44" t="s">
        <v>80</v>
      </c>
      <c r="D236" s="92" t="s">
        <v>276</v>
      </c>
      <c r="E236" s="44"/>
      <c r="F236" s="33">
        <f>SUM(F237)</f>
        <v>4737347</v>
      </c>
      <c r="G236" s="33">
        <f>SUM(G237)</f>
        <v>4941059</v>
      </c>
    </row>
    <row r="237" spans="1:7" ht="18" customHeight="1">
      <c r="A237" s="43" t="s">
        <v>104</v>
      </c>
      <c r="B237" s="92">
        <v>10</v>
      </c>
      <c r="C237" s="44" t="s">
        <v>80</v>
      </c>
      <c r="D237" s="92" t="s">
        <v>276</v>
      </c>
      <c r="E237" s="44" t="s">
        <v>103</v>
      </c>
      <c r="F237" s="33">
        <v>4737347</v>
      </c>
      <c r="G237" s="33">
        <v>4941059</v>
      </c>
    </row>
    <row r="238" spans="1:7" ht="33" customHeight="1">
      <c r="A238" s="98" t="s">
        <v>277</v>
      </c>
      <c r="B238" s="92">
        <v>10</v>
      </c>
      <c r="C238" s="44" t="s">
        <v>80</v>
      </c>
      <c r="D238" s="92" t="s">
        <v>283</v>
      </c>
      <c r="E238" s="44"/>
      <c r="F238" s="33">
        <f>SUM(F239+F240)</f>
        <v>310059</v>
      </c>
      <c r="G238" s="33">
        <f>SUM(G239+G240)</f>
        <v>324012</v>
      </c>
    </row>
    <row r="239" spans="1:7" ht="23.25" customHeight="1">
      <c r="A239" s="43" t="s">
        <v>104</v>
      </c>
      <c r="B239" s="92">
        <v>10</v>
      </c>
      <c r="C239" s="44" t="s">
        <v>80</v>
      </c>
      <c r="D239" s="92" t="s">
        <v>283</v>
      </c>
      <c r="E239" s="44" t="s">
        <v>103</v>
      </c>
      <c r="F239" s="33">
        <v>303309</v>
      </c>
      <c r="G239" s="33">
        <v>316962</v>
      </c>
    </row>
    <row r="240" spans="1:7" ht="19.5" customHeight="1">
      <c r="A240" s="43" t="s">
        <v>454</v>
      </c>
      <c r="B240" s="92">
        <v>10</v>
      </c>
      <c r="C240" s="44" t="s">
        <v>80</v>
      </c>
      <c r="D240" s="92" t="s">
        <v>283</v>
      </c>
      <c r="E240" s="44" t="s">
        <v>81</v>
      </c>
      <c r="F240" s="33">
        <v>6750</v>
      </c>
      <c r="G240" s="33">
        <v>7050</v>
      </c>
    </row>
    <row r="241" spans="1:7" ht="33.75" customHeight="1">
      <c r="A241" s="41" t="s">
        <v>281</v>
      </c>
      <c r="B241" s="92">
        <v>10</v>
      </c>
      <c r="C241" s="44" t="s">
        <v>80</v>
      </c>
      <c r="D241" s="92" t="s">
        <v>284</v>
      </c>
      <c r="E241" s="44"/>
      <c r="F241" s="33">
        <f>SUM(F242+F243)</f>
        <v>1002897</v>
      </c>
      <c r="G241" s="33">
        <f>SUM(G242+G243)</f>
        <v>1002898</v>
      </c>
    </row>
    <row r="242" spans="1:7" s="2" customFormat="1" ht="16.5" customHeight="1">
      <c r="A242" s="43" t="s">
        <v>104</v>
      </c>
      <c r="B242" s="92">
        <v>10</v>
      </c>
      <c r="C242" s="44" t="s">
        <v>80</v>
      </c>
      <c r="D242" s="92" t="s">
        <v>284</v>
      </c>
      <c r="E242" s="44" t="s">
        <v>103</v>
      </c>
      <c r="F242" s="33">
        <v>982897</v>
      </c>
      <c r="G242" s="33">
        <v>982898</v>
      </c>
    </row>
    <row r="243" spans="1:7" s="2" customFormat="1" ht="16.5" customHeight="1">
      <c r="A243" s="43" t="s">
        <v>454</v>
      </c>
      <c r="B243" s="92">
        <v>10</v>
      </c>
      <c r="C243" s="44" t="s">
        <v>80</v>
      </c>
      <c r="D243" s="92" t="s">
        <v>284</v>
      </c>
      <c r="E243" s="44" t="s">
        <v>81</v>
      </c>
      <c r="F243" s="33">
        <v>20000</v>
      </c>
      <c r="G243" s="33">
        <v>20000</v>
      </c>
    </row>
    <row r="244" spans="1:7" ht="15.75" customHeight="1">
      <c r="A244" s="99" t="s">
        <v>282</v>
      </c>
      <c r="B244" s="92">
        <v>10</v>
      </c>
      <c r="C244" s="44" t="s">
        <v>80</v>
      </c>
      <c r="D244" s="92" t="s">
        <v>285</v>
      </c>
      <c r="E244" s="44"/>
      <c r="F244" s="33">
        <f>SUM(F245+F246)</f>
        <v>6788800</v>
      </c>
      <c r="G244" s="33">
        <f>SUM(G245+G246)</f>
        <v>7094295</v>
      </c>
    </row>
    <row r="245" spans="1:7" ht="24.75" customHeight="1">
      <c r="A245" s="43" t="s">
        <v>104</v>
      </c>
      <c r="B245" s="92">
        <v>10</v>
      </c>
      <c r="C245" s="44" t="s">
        <v>80</v>
      </c>
      <c r="D245" s="92" t="s">
        <v>285</v>
      </c>
      <c r="E245" s="44" t="s">
        <v>103</v>
      </c>
      <c r="F245" s="33">
        <v>6654900</v>
      </c>
      <c r="G245" s="33">
        <v>6954370</v>
      </c>
    </row>
    <row r="246" spans="1:7" ht="17.25" customHeight="1">
      <c r="A246" s="43" t="s">
        <v>454</v>
      </c>
      <c r="B246" s="92">
        <v>10</v>
      </c>
      <c r="C246" s="44" t="s">
        <v>80</v>
      </c>
      <c r="D246" s="92" t="s">
        <v>285</v>
      </c>
      <c r="E246" s="44" t="s">
        <v>81</v>
      </c>
      <c r="F246" s="33">
        <v>133900</v>
      </c>
      <c r="G246" s="33">
        <v>139925</v>
      </c>
    </row>
    <row r="247" spans="1:7" ht="17.25" customHeight="1">
      <c r="A247" s="41" t="s">
        <v>286</v>
      </c>
      <c r="B247" s="92">
        <v>10</v>
      </c>
      <c r="C247" s="44" t="s">
        <v>80</v>
      </c>
      <c r="D247" s="92" t="s">
        <v>287</v>
      </c>
      <c r="E247" s="44"/>
      <c r="F247" s="33">
        <f>SUM(F248+F249)</f>
        <v>3050409</v>
      </c>
      <c r="G247" s="33">
        <f>SUM(G248+G249)</f>
        <v>3187682</v>
      </c>
    </row>
    <row r="248" spans="1:7" ht="17.25" customHeight="1">
      <c r="A248" s="43" t="s">
        <v>104</v>
      </c>
      <c r="B248" s="92">
        <v>10</v>
      </c>
      <c r="C248" s="44" t="s">
        <v>80</v>
      </c>
      <c r="D248" s="92" t="s">
        <v>287</v>
      </c>
      <c r="E248" s="44" t="s">
        <v>103</v>
      </c>
      <c r="F248" s="33">
        <v>2973900</v>
      </c>
      <c r="G248" s="33">
        <v>3107730</v>
      </c>
    </row>
    <row r="249" spans="1:7" ht="18.75" customHeight="1">
      <c r="A249" s="43" t="s">
        <v>454</v>
      </c>
      <c r="B249" s="92">
        <v>10</v>
      </c>
      <c r="C249" s="44" t="s">
        <v>80</v>
      </c>
      <c r="D249" s="92" t="s">
        <v>287</v>
      </c>
      <c r="E249" s="44" t="s">
        <v>81</v>
      </c>
      <c r="F249" s="33">
        <v>76509</v>
      </c>
      <c r="G249" s="33">
        <v>79952</v>
      </c>
    </row>
    <row r="250" spans="1:7" ht="31.5" customHeight="1">
      <c r="A250" s="88" t="s">
        <v>296</v>
      </c>
      <c r="B250" s="92">
        <v>10</v>
      </c>
      <c r="C250" s="44" t="s">
        <v>80</v>
      </c>
      <c r="D250" s="92" t="s">
        <v>460</v>
      </c>
      <c r="E250" s="44"/>
      <c r="F250" s="33">
        <f>SUM(F251)</f>
        <v>14480521</v>
      </c>
      <c r="G250" s="33">
        <f>SUM(G251)</f>
        <v>14480521</v>
      </c>
    </row>
    <row r="251" spans="1:7" ht="83.25" customHeight="1">
      <c r="A251" s="98" t="s">
        <v>298</v>
      </c>
      <c r="B251" s="92">
        <v>10</v>
      </c>
      <c r="C251" s="44" t="s">
        <v>80</v>
      </c>
      <c r="D251" s="92" t="s">
        <v>54</v>
      </c>
      <c r="E251" s="44"/>
      <c r="F251" s="33">
        <f>SUM(F252)</f>
        <v>14480521</v>
      </c>
      <c r="G251" s="33">
        <f>SUM(G252)</f>
        <v>14480521</v>
      </c>
    </row>
    <row r="252" spans="1:7" ht="18.75" customHeight="1">
      <c r="A252" s="43" t="s">
        <v>496</v>
      </c>
      <c r="B252" s="92">
        <v>10</v>
      </c>
      <c r="C252" s="44" t="s">
        <v>80</v>
      </c>
      <c r="D252" s="92" t="s">
        <v>297</v>
      </c>
      <c r="E252" s="44"/>
      <c r="F252" s="33">
        <f>SUM(F253+F254)</f>
        <v>14480521</v>
      </c>
      <c r="G252" s="33">
        <f>SUM(G253+G254)</f>
        <v>14480521</v>
      </c>
    </row>
    <row r="253" spans="1:7" ht="18.75" customHeight="1">
      <c r="A253" s="43" t="s">
        <v>104</v>
      </c>
      <c r="B253" s="92">
        <v>10</v>
      </c>
      <c r="C253" s="44" t="s">
        <v>80</v>
      </c>
      <c r="D253" s="92" t="s">
        <v>297</v>
      </c>
      <c r="E253" s="44" t="s">
        <v>103</v>
      </c>
      <c r="F253" s="33">
        <v>14430521</v>
      </c>
      <c r="G253" s="33">
        <v>14430521</v>
      </c>
    </row>
    <row r="254" spans="1:7" ht="18.75" customHeight="1">
      <c r="A254" s="43" t="s">
        <v>454</v>
      </c>
      <c r="B254" s="92">
        <v>10</v>
      </c>
      <c r="C254" s="44" t="s">
        <v>80</v>
      </c>
      <c r="D254" s="92" t="s">
        <v>297</v>
      </c>
      <c r="E254" s="44" t="s">
        <v>81</v>
      </c>
      <c r="F254" s="33">
        <v>50000</v>
      </c>
      <c r="G254" s="33">
        <v>50000</v>
      </c>
    </row>
    <row r="255" spans="1:7" ht="49.5" customHeight="1">
      <c r="A255" s="97" t="s">
        <v>720</v>
      </c>
      <c r="B255" s="92">
        <v>10</v>
      </c>
      <c r="C255" s="44" t="s">
        <v>80</v>
      </c>
      <c r="D255" s="92" t="s">
        <v>717</v>
      </c>
      <c r="E255" s="44"/>
      <c r="F255" s="33">
        <f aca="true" t="shared" si="12" ref="F255:G257">SUM(F256)</f>
        <v>675537</v>
      </c>
      <c r="G255" s="33">
        <f t="shared" si="12"/>
        <v>0</v>
      </c>
    </row>
    <row r="256" spans="1:7" ht="66.75" customHeight="1">
      <c r="A256" s="43" t="s">
        <v>721</v>
      </c>
      <c r="B256" s="92">
        <v>10</v>
      </c>
      <c r="C256" s="44" t="s">
        <v>80</v>
      </c>
      <c r="D256" s="92" t="s">
        <v>718</v>
      </c>
      <c r="E256" s="44"/>
      <c r="F256" s="33">
        <f t="shared" si="12"/>
        <v>675537</v>
      </c>
      <c r="G256" s="33">
        <f t="shared" si="12"/>
        <v>0</v>
      </c>
    </row>
    <row r="257" spans="1:7" ht="30.75" customHeight="1">
      <c r="A257" s="41" t="s">
        <v>722</v>
      </c>
      <c r="B257" s="92">
        <v>10</v>
      </c>
      <c r="C257" s="44" t="s">
        <v>80</v>
      </c>
      <c r="D257" s="92" t="s">
        <v>719</v>
      </c>
      <c r="E257" s="44"/>
      <c r="F257" s="33">
        <f t="shared" si="12"/>
        <v>675537</v>
      </c>
      <c r="G257" s="33">
        <f t="shared" si="12"/>
        <v>0</v>
      </c>
    </row>
    <row r="258" spans="1:7" ht="31.5" customHeight="1">
      <c r="A258" s="43" t="s">
        <v>104</v>
      </c>
      <c r="B258" s="92">
        <v>10</v>
      </c>
      <c r="C258" s="44" t="s">
        <v>80</v>
      </c>
      <c r="D258" s="92" t="s">
        <v>719</v>
      </c>
      <c r="E258" s="44" t="s">
        <v>103</v>
      </c>
      <c r="F258" s="33">
        <v>675537</v>
      </c>
      <c r="G258" s="33"/>
    </row>
    <row r="259" spans="1:7" ht="15.75">
      <c r="A259" s="89" t="s">
        <v>106</v>
      </c>
      <c r="B259" s="90">
        <v>10</v>
      </c>
      <c r="C259" s="69" t="s">
        <v>85</v>
      </c>
      <c r="D259" s="90"/>
      <c r="E259" s="44"/>
      <c r="F259" s="91">
        <f>SUM(F260+F265)</f>
        <v>13683918</v>
      </c>
      <c r="G259" s="91">
        <f>SUM(G260+G265)</f>
        <v>13599482</v>
      </c>
    </row>
    <row r="260" spans="1:7" s="3" customFormat="1" ht="33.75" customHeight="1">
      <c r="A260" s="97" t="s">
        <v>194</v>
      </c>
      <c r="B260" s="69" t="s">
        <v>48</v>
      </c>
      <c r="C260" s="44" t="s">
        <v>85</v>
      </c>
      <c r="D260" s="90" t="s">
        <v>458</v>
      </c>
      <c r="E260" s="44"/>
      <c r="F260" s="33">
        <f>SUM(F261)</f>
        <v>11766893</v>
      </c>
      <c r="G260" s="33">
        <f>SUM(G261)</f>
        <v>11682457</v>
      </c>
    </row>
    <row r="261" spans="1:7" ht="53.25" customHeight="1">
      <c r="A261" s="51" t="s">
        <v>542</v>
      </c>
      <c r="B261" s="92">
        <v>10</v>
      </c>
      <c r="C261" s="44" t="s">
        <v>85</v>
      </c>
      <c r="D261" s="92" t="s">
        <v>489</v>
      </c>
      <c r="E261" s="44"/>
      <c r="F261" s="33">
        <f>SUM(F262)</f>
        <v>11766893</v>
      </c>
      <c r="G261" s="33">
        <f>SUM(G262)</f>
        <v>11682457</v>
      </c>
    </row>
    <row r="262" spans="1:7" ht="36.75" customHeight="1">
      <c r="A262" s="43" t="s">
        <v>292</v>
      </c>
      <c r="B262" s="92">
        <v>10</v>
      </c>
      <c r="C262" s="44" t="s">
        <v>85</v>
      </c>
      <c r="D262" s="92" t="s">
        <v>291</v>
      </c>
      <c r="E262" s="44"/>
      <c r="F262" s="33">
        <f>SUM(F264+F263)</f>
        <v>11766893</v>
      </c>
      <c r="G262" s="33">
        <f>SUM(G264+G263)</f>
        <v>11682457</v>
      </c>
    </row>
    <row r="263" spans="1:7" ht="18.75" customHeight="1">
      <c r="A263" s="43" t="s">
        <v>454</v>
      </c>
      <c r="B263" s="92">
        <v>10</v>
      </c>
      <c r="C263" s="44" t="s">
        <v>85</v>
      </c>
      <c r="D263" s="92" t="s">
        <v>291</v>
      </c>
      <c r="E263" s="44" t="s">
        <v>81</v>
      </c>
      <c r="F263" s="33">
        <v>4059600</v>
      </c>
      <c r="G263" s="33">
        <v>4030500</v>
      </c>
    </row>
    <row r="264" spans="1:7" ht="21" customHeight="1">
      <c r="A264" s="43" t="s">
        <v>104</v>
      </c>
      <c r="B264" s="92">
        <v>10</v>
      </c>
      <c r="C264" s="44" t="s">
        <v>85</v>
      </c>
      <c r="D264" s="92" t="s">
        <v>291</v>
      </c>
      <c r="E264" s="44" t="s">
        <v>103</v>
      </c>
      <c r="F264" s="33">
        <v>7707293</v>
      </c>
      <c r="G264" s="33">
        <v>7651957</v>
      </c>
    </row>
    <row r="265" spans="1:7" ht="35.25" customHeight="1">
      <c r="A265" s="88" t="s">
        <v>296</v>
      </c>
      <c r="B265" s="44" t="s">
        <v>48</v>
      </c>
      <c r="C265" s="44" t="s">
        <v>85</v>
      </c>
      <c r="D265" s="92" t="s">
        <v>460</v>
      </c>
      <c r="E265" s="44"/>
      <c r="F265" s="33">
        <f aca="true" t="shared" si="13" ref="F265:G267">SUM(F266)</f>
        <v>1917025</v>
      </c>
      <c r="G265" s="33">
        <f t="shared" si="13"/>
        <v>1917025</v>
      </c>
    </row>
    <row r="266" spans="1:7" ht="50.25" customHeight="1">
      <c r="A266" s="110" t="s">
        <v>695</v>
      </c>
      <c r="B266" s="92">
        <v>10</v>
      </c>
      <c r="C266" s="44" t="s">
        <v>85</v>
      </c>
      <c r="D266" s="92" t="s">
        <v>294</v>
      </c>
      <c r="E266" s="44"/>
      <c r="F266" s="33">
        <f t="shared" si="13"/>
        <v>1917025</v>
      </c>
      <c r="G266" s="33">
        <f t="shared" si="13"/>
        <v>1917025</v>
      </c>
    </row>
    <row r="267" spans="1:7" ht="20.25" customHeight="1">
      <c r="A267" s="98" t="s">
        <v>65</v>
      </c>
      <c r="B267" s="92">
        <v>10</v>
      </c>
      <c r="C267" s="44" t="s">
        <v>85</v>
      </c>
      <c r="D267" s="92" t="s">
        <v>293</v>
      </c>
      <c r="E267" s="44"/>
      <c r="F267" s="33">
        <f t="shared" si="13"/>
        <v>1917025</v>
      </c>
      <c r="G267" s="33">
        <f t="shared" si="13"/>
        <v>1917025</v>
      </c>
    </row>
    <row r="268" spans="1:7" ht="21" customHeight="1">
      <c r="A268" s="43" t="s">
        <v>104</v>
      </c>
      <c r="B268" s="92">
        <v>10</v>
      </c>
      <c r="C268" s="44" t="s">
        <v>85</v>
      </c>
      <c r="D268" s="92" t="s">
        <v>295</v>
      </c>
      <c r="E268" s="44" t="s">
        <v>103</v>
      </c>
      <c r="F268" s="33">
        <v>1917025</v>
      </c>
      <c r="G268" s="33">
        <v>1917025</v>
      </c>
    </row>
    <row r="269" spans="1:7" ht="21" customHeight="1">
      <c r="A269" s="93" t="s">
        <v>371</v>
      </c>
      <c r="B269" s="90">
        <v>11</v>
      </c>
      <c r="C269" s="69" t="s">
        <v>370</v>
      </c>
      <c r="D269" s="90"/>
      <c r="E269" s="69"/>
      <c r="F269" s="91">
        <f>SUM(F270)</f>
        <v>1663000</v>
      </c>
      <c r="G269" s="91">
        <f>SUM(G270)</f>
        <v>1663000</v>
      </c>
    </row>
    <row r="270" spans="1:7" ht="16.5" customHeight="1">
      <c r="A270" s="89" t="s">
        <v>107</v>
      </c>
      <c r="B270" s="90">
        <v>11</v>
      </c>
      <c r="C270" s="69" t="s">
        <v>77</v>
      </c>
      <c r="D270" s="90"/>
      <c r="E270" s="44"/>
      <c r="F270" s="91">
        <f>SUM(F271)</f>
        <v>1663000</v>
      </c>
      <c r="G270" s="91">
        <f>SUM(G271)</f>
        <v>1663000</v>
      </c>
    </row>
    <row r="271" spans="1:7" ht="49.5" customHeight="1">
      <c r="A271" s="100" t="s">
        <v>304</v>
      </c>
      <c r="B271" s="44" t="s">
        <v>108</v>
      </c>
      <c r="C271" s="44" t="s">
        <v>77</v>
      </c>
      <c r="D271" s="92" t="s">
        <v>487</v>
      </c>
      <c r="E271" s="44"/>
      <c r="F271" s="33">
        <f>SUM(F272+F277)</f>
        <v>1663000</v>
      </c>
      <c r="G271" s="33">
        <f>SUM(G272+G277)</f>
        <v>1663000</v>
      </c>
    </row>
    <row r="272" spans="1:7" ht="63.75" customHeight="1">
      <c r="A272" s="106" t="s">
        <v>299</v>
      </c>
      <c r="B272" s="44" t="s">
        <v>108</v>
      </c>
      <c r="C272" s="44" t="s">
        <v>77</v>
      </c>
      <c r="D272" s="92" t="s">
        <v>300</v>
      </c>
      <c r="E272" s="44"/>
      <c r="F272" s="33">
        <f>SUM(F273)</f>
        <v>1500000</v>
      </c>
      <c r="G272" s="33">
        <f>SUM(G273)</f>
        <v>1500000</v>
      </c>
    </row>
    <row r="273" spans="1:7" ht="48.75" customHeight="1">
      <c r="A273" s="98" t="s">
        <v>453</v>
      </c>
      <c r="B273" s="44" t="s">
        <v>108</v>
      </c>
      <c r="C273" s="44" t="s">
        <v>77</v>
      </c>
      <c r="D273" s="92" t="s">
        <v>696</v>
      </c>
      <c r="E273" s="44"/>
      <c r="F273" s="33">
        <f>SUM(F274:F276)</f>
        <v>1500000</v>
      </c>
      <c r="G273" s="33">
        <f>SUM(G274:G276)</f>
        <v>1500000</v>
      </c>
    </row>
    <row r="274" spans="1:7" ht="51" customHeight="1">
      <c r="A274" s="98" t="s">
        <v>453</v>
      </c>
      <c r="B274" s="44" t="s">
        <v>108</v>
      </c>
      <c r="C274" s="44" t="s">
        <v>77</v>
      </c>
      <c r="D274" s="92" t="s">
        <v>696</v>
      </c>
      <c r="E274" s="44" t="s">
        <v>78</v>
      </c>
      <c r="F274" s="33">
        <v>1162856</v>
      </c>
      <c r="G274" s="33">
        <v>1162856</v>
      </c>
    </row>
    <row r="275" spans="1:7" ht="20.25" customHeight="1">
      <c r="A275" s="43" t="s">
        <v>454</v>
      </c>
      <c r="B275" s="44" t="s">
        <v>108</v>
      </c>
      <c r="C275" s="44" t="s">
        <v>77</v>
      </c>
      <c r="D275" s="92" t="s">
        <v>696</v>
      </c>
      <c r="E275" s="44" t="s">
        <v>81</v>
      </c>
      <c r="F275" s="33">
        <v>100000</v>
      </c>
      <c r="G275" s="33">
        <v>100000</v>
      </c>
    </row>
    <row r="276" spans="1:7" ht="18.75" customHeight="1">
      <c r="A276" s="43" t="s">
        <v>83</v>
      </c>
      <c r="B276" s="44" t="s">
        <v>108</v>
      </c>
      <c r="C276" s="44" t="s">
        <v>77</v>
      </c>
      <c r="D276" s="92" t="s">
        <v>696</v>
      </c>
      <c r="E276" s="44" t="s">
        <v>82</v>
      </c>
      <c r="F276" s="33">
        <v>237144</v>
      </c>
      <c r="G276" s="33">
        <v>237144</v>
      </c>
    </row>
    <row r="277" spans="1:7" ht="68.25" customHeight="1">
      <c r="A277" s="139" t="s">
        <v>303</v>
      </c>
      <c r="B277" s="44" t="s">
        <v>108</v>
      </c>
      <c r="C277" s="44" t="s">
        <v>77</v>
      </c>
      <c r="D277" s="92" t="s">
        <v>301</v>
      </c>
      <c r="E277" s="44"/>
      <c r="F277" s="33">
        <f>SUM(F278)</f>
        <v>163000</v>
      </c>
      <c r="G277" s="33">
        <f>SUM(G278)</f>
        <v>163000</v>
      </c>
    </row>
    <row r="278" spans="1:7" ht="51" customHeight="1">
      <c r="A278" s="43" t="s">
        <v>9</v>
      </c>
      <c r="B278" s="44" t="s">
        <v>108</v>
      </c>
      <c r="C278" s="44" t="s">
        <v>77</v>
      </c>
      <c r="D278" s="92" t="s">
        <v>302</v>
      </c>
      <c r="E278" s="44"/>
      <c r="F278" s="33">
        <f>SUM(F279)</f>
        <v>163000</v>
      </c>
      <c r="G278" s="33">
        <f>SUM(G279)</f>
        <v>163000</v>
      </c>
    </row>
    <row r="279" spans="1:7" ht="20.25" customHeight="1">
      <c r="A279" s="43" t="s">
        <v>454</v>
      </c>
      <c r="B279" s="44" t="s">
        <v>108</v>
      </c>
      <c r="C279" s="44" t="s">
        <v>77</v>
      </c>
      <c r="D279" s="92" t="s">
        <v>302</v>
      </c>
      <c r="E279" s="44" t="s">
        <v>81</v>
      </c>
      <c r="F279" s="33">
        <v>163000</v>
      </c>
      <c r="G279" s="33">
        <v>163000</v>
      </c>
    </row>
    <row r="280" spans="1:7" ht="52.5" customHeight="1">
      <c r="A280" s="89" t="s">
        <v>110</v>
      </c>
      <c r="B280" s="90">
        <v>14</v>
      </c>
      <c r="C280" s="90"/>
      <c r="D280" s="90"/>
      <c r="E280" s="44"/>
      <c r="F280" s="91">
        <f aca="true" t="shared" si="14" ref="F280:G284">SUM(F281)</f>
        <v>7936735</v>
      </c>
      <c r="G280" s="91">
        <f t="shared" si="14"/>
        <v>4724247</v>
      </c>
    </row>
    <row r="281" spans="1:7" ht="39.75" customHeight="1">
      <c r="A281" s="89" t="s">
        <v>111</v>
      </c>
      <c r="B281" s="90">
        <v>14</v>
      </c>
      <c r="C281" s="69" t="s">
        <v>75</v>
      </c>
      <c r="D281" s="90"/>
      <c r="E281" s="44"/>
      <c r="F281" s="91">
        <f t="shared" si="14"/>
        <v>7936735</v>
      </c>
      <c r="G281" s="91">
        <f t="shared" si="14"/>
        <v>4724247</v>
      </c>
    </row>
    <row r="282" spans="1:7" ht="39.75" customHeight="1">
      <c r="A282" s="41" t="s">
        <v>255</v>
      </c>
      <c r="B282" s="92">
        <v>14</v>
      </c>
      <c r="C282" s="44" t="s">
        <v>75</v>
      </c>
      <c r="D282" s="92" t="s">
        <v>467</v>
      </c>
      <c r="E282" s="44"/>
      <c r="F282" s="33">
        <f t="shared" si="14"/>
        <v>7936735</v>
      </c>
      <c r="G282" s="33">
        <f t="shared" si="14"/>
        <v>4724247</v>
      </c>
    </row>
    <row r="283" spans="1:7" ht="47.25">
      <c r="A283" s="41" t="s">
        <v>697</v>
      </c>
      <c r="B283" s="92">
        <v>14</v>
      </c>
      <c r="C283" s="44" t="s">
        <v>75</v>
      </c>
      <c r="D283" s="92" t="s">
        <v>256</v>
      </c>
      <c r="E283" s="44"/>
      <c r="F283" s="33">
        <f t="shared" si="14"/>
        <v>7936735</v>
      </c>
      <c r="G283" s="33">
        <f t="shared" si="14"/>
        <v>4724247</v>
      </c>
    </row>
    <row r="284" spans="1:7" ht="14.25" customHeight="1">
      <c r="A284" s="96" t="s">
        <v>258</v>
      </c>
      <c r="B284" s="92">
        <v>14</v>
      </c>
      <c r="C284" s="44" t="s">
        <v>75</v>
      </c>
      <c r="D284" s="92" t="s">
        <v>259</v>
      </c>
      <c r="E284" s="44"/>
      <c r="F284" s="33">
        <f t="shared" si="14"/>
        <v>7936735</v>
      </c>
      <c r="G284" s="33">
        <f t="shared" si="14"/>
        <v>4724247</v>
      </c>
    </row>
    <row r="285" spans="1:7" ht="15.75">
      <c r="A285" s="92" t="s">
        <v>86</v>
      </c>
      <c r="B285" s="92">
        <v>14</v>
      </c>
      <c r="C285" s="44" t="s">
        <v>75</v>
      </c>
      <c r="D285" s="92" t="s">
        <v>259</v>
      </c>
      <c r="E285" s="44" t="s">
        <v>375</v>
      </c>
      <c r="F285" s="33">
        <v>7936735</v>
      </c>
      <c r="G285" s="33">
        <v>4724247</v>
      </c>
    </row>
    <row r="286" spans="1:7" ht="15.75">
      <c r="A286" s="92" t="s">
        <v>698</v>
      </c>
      <c r="B286" s="180"/>
      <c r="C286" s="180"/>
      <c r="D286" s="180"/>
      <c r="E286" s="180"/>
      <c r="F286" s="180">
        <v>3297056</v>
      </c>
      <c r="G286" s="180">
        <v>6593272</v>
      </c>
    </row>
  </sheetData>
  <sheetProtection/>
  <mergeCells count="4">
    <mergeCell ref="B1:F8"/>
    <mergeCell ref="A9:E9"/>
    <mergeCell ref="A10:E10"/>
    <mergeCell ref="A11:E11"/>
  </mergeCells>
  <printOptions/>
  <pageMargins left="0.5118110236220472" right="0.196850393700787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2"/>
  <sheetViews>
    <sheetView view="pageBreakPreview" zoomScale="60" zoomScalePageLayoutView="0" workbookViewId="0" topLeftCell="A274">
      <selection activeCell="D26" sqref="D26"/>
    </sheetView>
  </sheetViews>
  <sheetFormatPr defaultColWidth="9.140625" defaultRowHeight="15"/>
  <cols>
    <col min="1" max="1" width="77.00390625" style="0" customWidth="1"/>
    <col min="2" max="2" width="6.57421875" style="0" customWidth="1"/>
    <col min="3" max="3" width="3.8515625" style="0" customWidth="1"/>
    <col min="4" max="4" width="3.7109375" style="0" customWidth="1"/>
    <col min="5" max="5" width="11.00390625" style="0" customWidth="1"/>
    <col min="6" max="6" width="5.28125" style="0" customWidth="1"/>
    <col min="7" max="7" width="15.421875" style="0" customWidth="1"/>
    <col min="8" max="8" width="16.28125" style="0" customWidth="1"/>
  </cols>
  <sheetData>
    <row r="1" spans="4:5" ht="15">
      <c r="D1" s="112" t="s">
        <v>699</v>
      </c>
      <c r="E1" s="120"/>
    </row>
    <row r="2" ht="15">
      <c r="D2" s="112" t="s">
        <v>700</v>
      </c>
    </row>
    <row r="3" ht="15">
      <c r="D3" s="112" t="s">
        <v>701</v>
      </c>
    </row>
    <row r="4" ht="15">
      <c r="D4" s="112" t="s">
        <v>546</v>
      </c>
    </row>
    <row r="5" ht="15">
      <c r="D5" s="112" t="s">
        <v>702</v>
      </c>
    </row>
    <row r="6" ht="15">
      <c r="D6" s="112" t="s">
        <v>545</v>
      </c>
    </row>
    <row r="7" ht="15">
      <c r="D7" s="112" t="s">
        <v>547</v>
      </c>
    </row>
    <row r="8" ht="15">
      <c r="D8" s="112" t="s">
        <v>703</v>
      </c>
    </row>
    <row r="9" ht="15">
      <c r="D9" s="112" t="s">
        <v>704</v>
      </c>
    </row>
    <row r="10" ht="15">
      <c r="D10" s="112" t="s">
        <v>705</v>
      </c>
    </row>
    <row r="11" spans="3:8" ht="15">
      <c r="C11" s="197" t="s">
        <v>723</v>
      </c>
      <c r="D11" s="197"/>
      <c r="E11" s="197"/>
      <c r="F11" s="197"/>
      <c r="G11" s="197"/>
      <c r="H11" s="197"/>
    </row>
    <row r="12" spans="3:8" ht="15">
      <c r="C12" s="197" t="s">
        <v>724</v>
      </c>
      <c r="D12" s="197"/>
      <c r="E12" s="197"/>
      <c r="F12" s="197"/>
      <c r="G12" s="197"/>
      <c r="H12" s="197"/>
    </row>
    <row r="13" spans="4:7" ht="15">
      <c r="D13" s="34" t="s">
        <v>706</v>
      </c>
      <c r="E13" t="s">
        <v>735</v>
      </c>
      <c r="G13" t="s">
        <v>736</v>
      </c>
    </row>
    <row r="14" ht="15">
      <c r="D14" s="112"/>
    </row>
    <row r="15" spans="1:6" ht="18.75">
      <c r="A15" s="190" t="s">
        <v>366</v>
      </c>
      <c r="B15" s="190"/>
      <c r="C15" s="191"/>
      <c r="D15" s="191"/>
      <c r="E15" s="191"/>
      <c r="F15" s="191"/>
    </row>
    <row r="16" spans="1:6" ht="18.75">
      <c r="A16" s="190" t="s">
        <v>367</v>
      </c>
      <c r="B16" s="190"/>
      <c r="C16" s="191"/>
      <c r="D16" s="191"/>
      <c r="E16" s="191"/>
      <c r="F16" s="191"/>
    </row>
    <row r="17" spans="1:6" ht="18.75">
      <c r="A17" s="190" t="s">
        <v>707</v>
      </c>
      <c r="B17" s="190"/>
      <c r="C17" s="191"/>
      <c r="D17" s="191"/>
      <c r="E17" s="191"/>
      <c r="F17" s="191"/>
    </row>
    <row r="18" spans="3:7" ht="15.75">
      <c r="C18" s="108"/>
      <c r="G18" t="s">
        <v>40</v>
      </c>
    </row>
    <row r="19" spans="1:8" ht="36" customHeight="1">
      <c r="A19" s="37" t="s">
        <v>66</v>
      </c>
      <c r="B19" s="37" t="s">
        <v>368</v>
      </c>
      <c r="C19" s="37" t="s">
        <v>67</v>
      </c>
      <c r="D19" s="37" t="s">
        <v>68</v>
      </c>
      <c r="E19" s="37" t="s">
        <v>69</v>
      </c>
      <c r="F19" s="37" t="s">
        <v>70</v>
      </c>
      <c r="G19" s="35" t="s">
        <v>708</v>
      </c>
      <c r="H19" s="35" t="s">
        <v>709</v>
      </c>
    </row>
    <row r="20" spans="1:8" ht="17.25" customHeight="1">
      <c r="A20" s="121" t="s">
        <v>339</v>
      </c>
      <c r="B20" s="122" t="s">
        <v>331</v>
      </c>
      <c r="C20" s="54"/>
      <c r="D20" s="54"/>
      <c r="E20" s="54"/>
      <c r="F20" s="54"/>
      <c r="G20" s="91">
        <f>SUM(G21+G109+G115+G142+G207+G229+G276+G286+G292)</f>
        <v>369287284</v>
      </c>
      <c r="H20" s="91">
        <f>SUM(H21+H109+H115+H142+H207+H229+H276+H286+H292)</f>
        <v>332299400</v>
      </c>
    </row>
    <row r="21" spans="1:8" ht="18.75" customHeight="1">
      <c r="A21" s="121" t="s">
        <v>74</v>
      </c>
      <c r="B21" s="122" t="s">
        <v>331</v>
      </c>
      <c r="C21" s="56" t="s">
        <v>75</v>
      </c>
      <c r="D21" s="56"/>
      <c r="E21" s="56"/>
      <c r="F21" s="56"/>
      <c r="G21" s="91">
        <f>SUM(G22+G27+G33+G70+G79+G84+G136)</f>
        <v>32608578</v>
      </c>
      <c r="H21" s="91">
        <f>SUM(H22+H27+H33+H70+H79+H84)</f>
        <v>32687063</v>
      </c>
    </row>
    <row r="22" spans="1:8" ht="35.25" customHeight="1">
      <c r="A22" s="60" t="s">
        <v>76</v>
      </c>
      <c r="B22" s="123" t="s">
        <v>331</v>
      </c>
      <c r="C22" s="56" t="s">
        <v>75</v>
      </c>
      <c r="D22" s="56" t="s">
        <v>77</v>
      </c>
      <c r="E22" s="56"/>
      <c r="F22" s="56"/>
      <c r="G22" s="91">
        <f aca="true" t="shared" si="0" ref="G22:H25">SUM(G23)</f>
        <v>1192900</v>
      </c>
      <c r="H22" s="91">
        <f t="shared" si="0"/>
        <v>1192900</v>
      </c>
    </row>
    <row r="23" spans="1:8" ht="36.75" customHeight="1">
      <c r="A23" s="60" t="s">
        <v>263</v>
      </c>
      <c r="B23" s="124" t="s">
        <v>331</v>
      </c>
      <c r="C23" s="56" t="s">
        <v>75</v>
      </c>
      <c r="D23" s="56" t="s">
        <v>77</v>
      </c>
      <c r="E23" s="56" t="s">
        <v>450</v>
      </c>
      <c r="F23" s="56"/>
      <c r="G23" s="91">
        <f t="shared" si="0"/>
        <v>1192900</v>
      </c>
      <c r="H23" s="91">
        <f t="shared" si="0"/>
        <v>1192900</v>
      </c>
    </row>
    <row r="24" spans="1:8" ht="17.25" customHeight="1">
      <c r="A24" s="95" t="s">
        <v>264</v>
      </c>
      <c r="B24" s="125" t="s">
        <v>331</v>
      </c>
      <c r="C24" s="54" t="s">
        <v>75</v>
      </c>
      <c r="D24" s="54" t="s">
        <v>77</v>
      </c>
      <c r="E24" s="54" t="s">
        <v>451</v>
      </c>
      <c r="F24" s="54"/>
      <c r="G24" s="33">
        <f t="shared" si="0"/>
        <v>1192900</v>
      </c>
      <c r="H24" s="33">
        <f t="shared" si="0"/>
        <v>1192900</v>
      </c>
    </row>
    <row r="25" spans="1:8" ht="35.25" customHeight="1">
      <c r="A25" s="52" t="s">
        <v>452</v>
      </c>
      <c r="B25" s="124" t="s">
        <v>331</v>
      </c>
      <c r="C25" s="54" t="s">
        <v>75</v>
      </c>
      <c r="D25" s="54" t="s">
        <v>77</v>
      </c>
      <c r="E25" s="54" t="s">
        <v>493</v>
      </c>
      <c r="F25" s="54"/>
      <c r="G25" s="33">
        <f t="shared" si="0"/>
        <v>1192900</v>
      </c>
      <c r="H25" s="33">
        <f t="shared" si="0"/>
        <v>1192900</v>
      </c>
    </row>
    <row r="26" spans="1:8" ht="46.5" customHeight="1">
      <c r="A26" s="169" t="s">
        <v>453</v>
      </c>
      <c r="B26" s="126" t="s">
        <v>331</v>
      </c>
      <c r="C26" s="54" t="s">
        <v>75</v>
      </c>
      <c r="D26" s="54" t="s">
        <v>77</v>
      </c>
      <c r="E26" s="54" t="s">
        <v>493</v>
      </c>
      <c r="F26" s="54" t="s">
        <v>78</v>
      </c>
      <c r="G26" s="33">
        <v>1192900</v>
      </c>
      <c r="H26" s="33">
        <v>1192900</v>
      </c>
    </row>
    <row r="27" spans="1:8" ht="49.5" customHeight="1">
      <c r="A27" s="60" t="s">
        <v>79</v>
      </c>
      <c r="B27" s="123" t="s">
        <v>331</v>
      </c>
      <c r="C27" s="56" t="s">
        <v>75</v>
      </c>
      <c r="D27" s="56" t="s">
        <v>80</v>
      </c>
      <c r="E27" s="56"/>
      <c r="F27" s="56"/>
      <c r="G27" s="91">
        <f>SUM(,G28)</f>
        <v>1000000</v>
      </c>
      <c r="H27" s="91">
        <f>SUM(,H28)</f>
        <v>1000000</v>
      </c>
    </row>
    <row r="28" spans="1:8" ht="31.5" customHeight="1">
      <c r="A28" s="60" t="s">
        <v>267</v>
      </c>
      <c r="B28" s="124" t="s">
        <v>331</v>
      </c>
      <c r="C28" s="56" t="s">
        <v>75</v>
      </c>
      <c r="D28" s="56" t="s">
        <v>80</v>
      </c>
      <c r="E28" s="56" t="s">
        <v>265</v>
      </c>
      <c r="F28" s="56"/>
      <c r="G28" s="91">
        <f>SUM(G29)</f>
        <v>1000000</v>
      </c>
      <c r="H28" s="91">
        <f>SUM(H29)</f>
        <v>1000000</v>
      </c>
    </row>
    <row r="29" spans="1:8" ht="22.5" customHeight="1">
      <c r="A29" s="52" t="s">
        <v>504</v>
      </c>
      <c r="B29" s="124" t="s">
        <v>331</v>
      </c>
      <c r="C29" s="54" t="s">
        <v>75</v>
      </c>
      <c r="D29" s="54" t="s">
        <v>80</v>
      </c>
      <c r="E29" s="54" t="s">
        <v>266</v>
      </c>
      <c r="F29" s="54"/>
      <c r="G29" s="103">
        <f>SUM(G30)</f>
        <v>1000000</v>
      </c>
      <c r="H29" s="103">
        <f>SUM(H30)</f>
        <v>1000000</v>
      </c>
    </row>
    <row r="30" spans="1:8" ht="22.5" customHeight="1">
      <c r="A30" s="52" t="s">
        <v>452</v>
      </c>
      <c r="B30" s="124" t="s">
        <v>331</v>
      </c>
      <c r="C30" s="54" t="s">
        <v>75</v>
      </c>
      <c r="D30" s="54" t="s">
        <v>80</v>
      </c>
      <c r="E30" s="54" t="s">
        <v>268</v>
      </c>
      <c r="F30" s="54"/>
      <c r="G30" s="103">
        <f>SUM(G31:G32)</f>
        <v>1000000</v>
      </c>
      <c r="H30" s="103">
        <f>SUM(H31:H32)</f>
        <v>1000000</v>
      </c>
    </row>
    <row r="31" spans="1:8" ht="45" customHeight="1">
      <c r="A31" s="169" t="s">
        <v>453</v>
      </c>
      <c r="B31" s="126" t="s">
        <v>331</v>
      </c>
      <c r="C31" s="54" t="s">
        <v>75</v>
      </c>
      <c r="D31" s="54" t="s">
        <v>80</v>
      </c>
      <c r="E31" s="54" t="s">
        <v>268</v>
      </c>
      <c r="F31" s="54" t="s">
        <v>78</v>
      </c>
      <c r="G31" s="103">
        <v>898935</v>
      </c>
      <c r="H31" s="103">
        <v>898935</v>
      </c>
    </row>
    <row r="32" spans="1:8" ht="33" customHeight="1">
      <c r="A32" s="55" t="s">
        <v>454</v>
      </c>
      <c r="B32" s="124" t="s">
        <v>331</v>
      </c>
      <c r="C32" s="54" t="s">
        <v>75</v>
      </c>
      <c r="D32" s="54" t="s">
        <v>80</v>
      </c>
      <c r="E32" s="54" t="s">
        <v>268</v>
      </c>
      <c r="F32" s="54" t="s">
        <v>81</v>
      </c>
      <c r="G32" s="33">
        <v>101065</v>
      </c>
      <c r="H32" s="33">
        <v>101065</v>
      </c>
    </row>
    <row r="33" spans="1:8" ht="47.25" customHeight="1">
      <c r="A33" s="59" t="s">
        <v>84</v>
      </c>
      <c r="B33" s="124" t="s">
        <v>331</v>
      </c>
      <c r="C33" s="56" t="s">
        <v>75</v>
      </c>
      <c r="D33" s="56" t="s">
        <v>85</v>
      </c>
      <c r="E33" s="56"/>
      <c r="F33" s="56"/>
      <c r="G33" s="91">
        <f>SUM(G34+G43+G48+G52+G60+G66)</f>
        <v>18819678</v>
      </c>
      <c r="H33" s="91">
        <f>SUM(H34+H43+H48+H52+H60+H66)</f>
        <v>18819678</v>
      </c>
    </row>
    <row r="34" spans="1:8" ht="47.25" customHeight="1">
      <c r="A34" s="59" t="s">
        <v>351</v>
      </c>
      <c r="B34" s="126" t="s">
        <v>331</v>
      </c>
      <c r="C34" s="56" t="s">
        <v>75</v>
      </c>
      <c r="D34" s="56" t="s">
        <v>85</v>
      </c>
      <c r="E34" s="58" t="s">
        <v>458</v>
      </c>
      <c r="F34" s="56"/>
      <c r="G34" s="91">
        <f>SUM(G35+G39)</f>
        <v>2133000</v>
      </c>
      <c r="H34" s="91">
        <f>SUM(H35+H39)</f>
        <v>2133000</v>
      </c>
    </row>
    <row r="35" spans="1:8" ht="51.75" customHeight="1">
      <c r="A35" s="139" t="s">
        <v>195</v>
      </c>
      <c r="B35" s="124" t="s">
        <v>331</v>
      </c>
      <c r="C35" s="61" t="s">
        <v>75</v>
      </c>
      <c r="D35" s="44" t="s">
        <v>85</v>
      </c>
      <c r="E35" s="53" t="s">
        <v>482</v>
      </c>
      <c r="F35" s="54"/>
      <c r="G35" s="33">
        <f>SUM(G36)</f>
        <v>1422000</v>
      </c>
      <c r="H35" s="33">
        <f>SUM(H36)</f>
        <v>1422000</v>
      </c>
    </row>
    <row r="36" spans="1:8" ht="33.75" customHeight="1">
      <c r="A36" s="52" t="s">
        <v>486</v>
      </c>
      <c r="B36" s="127" t="s">
        <v>331</v>
      </c>
      <c r="C36" s="61" t="s">
        <v>75</v>
      </c>
      <c r="D36" s="44" t="s">
        <v>85</v>
      </c>
      <c r="E36" s="53" t="s">
        <v>196</v>
      </c>
      <c r="F36" s="54"/>
      <c r="G36" s="33">
        <f>SUM(G37:G38)</f>
        <v>1422000</v>
      </c>
      <c r="H36" s="33">
        <f>SUM(H37:H38)</f>
        <v>1422000</v>
      </c>
    </row>
    <row r="37" spans="1:8" ht="47.25" customHeight="1">
      <c r="A37" s="169" t="s">
        <v>453</v>
      </c>
      <c r="B37" s="124" t="s">
        <v>331</v>
      </c>
      <c r="C37" s="61" t="s">
        <v>75</v>
      </c>
      <c r="D37" s="44" t="s">
        <v>85</v>
      </c>
      <c r="E37" s="53" t="s">
        <v>196</v>
      </c>
      <c r="F37" s="54" t="s">
        <v>78</v>
      </c>
      <c r="G37" s="33">
        <v>1392000</v>
      </c>
      <c r="H37" s="33">
        <v>1392000</v>
      </c>
    </row>
    <row r="38" spans="1:8" ht="18" customHeight="1">
      <c r="A38" s="55" t="s">
        <v>454</v>
      </c>
      <c r="B38" s="124" t="s">
        <v>331</v>
      </c>
      <c r="C38" s="61" t="s">
        <v>75</v>
      </c>
      <c r="D38" s="44" t="s">
        <v>85</v>
      </c>
      <c r="E38" s="53" t="s">
        <v>196</v>
      </c>
      <c r="F38" s="54" t="s">
        <v>81</v>
      </c>
      <c r="G38" s="33">
        <v>30000</v>
      </c>
      <c r="H38" s="33">
        <v>30000</v>
      </c>
    </row>
    <row r="39" spans="1:8" ht="65.25" customHeight="1">
      <c r="A39" s="51" t="s">
        <v>542</v>
      </c>
      <c r="B39" s="124" t="s">
        <v>331</v>
      </c>
      <c r="C39" s="54" t="s">
        <v>75</v>
      </c>
      <c r="D39" s="54" t="s">
        <v>85</v>
      </c>
      <c r="E39" s="53" t="s">
        <v>489</v>
      </c>
      <c r="F39" s="54"/>
      <c r="G39" s="33">
        <f>SUM(G40)</f>
        <v>711000</v>
      </c>
      <c r="H39" s="33">
        <f>SUM(H40)</f>
        <v>711000</v>
      </c>
    </row>
    <row r="40" spans="1:8" ht="52.5" customHeight="1">
      <c r="A40" s="51" t="s">
        <v>459</v>
      </c>
      <c r="B40" s="126" t="s">
        <v>331</v>
      </c>
      <c r="C40" s="54" t="s">
        <v>75</v>
      </c>
      <c r="D40" s="54" t="s">
        <v>85</v>
      </c>
      <c r="E40" s="53" t="s">
        <v>269</v>
      </c>
      <c r="F40" s="54"/>
      <c r="G40" s="33">
        <f>SUM(G41:G42)</f>
        <v>711000</v>
      </c>
      <c r="H40" s="33">
        <f>SUM(H41:H42)</f>
        <v>711000</v>
      </c>
    </row>
    <row r="41" spans="1:8" ht="47.25" customHeight="1">
      <c r="A41" s="169" t="s">
        <v>453</v>
      </c>
      <c r="B41" s="124" t="s">
        <v>331</v>
      </c>
      <c r="C41" s="54" t="s">
        <v>75</v>
      </c>
      <c r="D41" s="54" t="s">
        <v>85</v>
      </c>
      <c r="E41" s="53" t="s">
        <v>269</v>
      </c>
      <c r="F41" s="54" t="s">
        <v>78</v>
      </c>
      <c r="G41" s="33">
        <v>546000</v>
      </c>
      <c r="H41" s="33">
        <v>546000</v>
      </c>
    </row>
    <row r="42" spans="1:8" ht="37.5" customHeight="1">
      <c r="A42" s="55" t="s">
        <v>454</v>
      </c>
      <c r="B42" s="128" t="s">
        <v>331</v>
      </c>
      <c r="C42" s="54" t="s">
        <v>75</v>
      </c>
      <c r="D42" s="54" t="s">
        <v>85</v>
      </c>
      <c r="E42" s="53" t="s">
        <v>269</v>
      </c>
      <c r="F42" s="54" t="s">
        <v>81</v>
      </c>
      <c r="G42" s="33">
        <v>165000</v>
      </c>
      <c r="H42" s="33">
        <v>165000</v>
      </c>
    </row>
    <row r="43" spans="1:8" ht="36.75" customHeight="1">
      <c r="A43" s="170" t="s">
        <v>190</v>
      </c>
      <c r="B43" s="128" t="s">
        <v>331</v>
      </c>
      <c r="C43" s="56" t="s">
        <v>75</v>
      </c>
      <c r="D43" s="56" t="s">
        <v>85</v>
      </c>
      <c r="E43" s="58" t="s">
        <v>472</v>
      </c>
      <c r="F43" s="56"/>
      <c r="G43" s="91">
        <f>SUM(G44)</f>
        <v>198528</v>
      </c>
      <c r="H43" s="91">
        <f>SUM(H44)</f>
        <v>198528</v>
      </c>
    </row>
    <row r="44" spans="1:8" ht="66" customHeight="1">
      <c r="A44" s="139" t="s">
        <v>193</v>
      </c>
      <c r="B44" s="128" t="s">
        <v>331</v>
      </c>
      <c r="C44" s="54" t="s">
        <v>75</v>
      </c>
      <c r="D44" s="54" t="s">
        <v>85</v>
      </c>
      <c r="E44" s="54" t="s">
        <v>191</v>
      </c>
      <c r="F44" s="54"/>
      <c r="G44" s="33">
        <f>SUM(G45)</f>
        <v>198528</v>
      </c>
      <c r="H44" s="33">
        <f>SUM(H45)</f>
        <v>198528</v>
      </c>
    </row>
    <row r="45" spans="1:8" ht="21" customHeight="1">
      <c r="A45" s="171" t="s">
        <v>62</v>
      </c>
      <c r="B45" s="126" t="s">
        <v>331</v>
      </c>
      <c r="C45" s="54" t="s">
        <v>75</v>
      </c>
      <c r="D45" s="54" t="s">
        <v>85</v>
      </c>
      <c r="E45" s="54" t="s">
        <v>192</v>
      </c>
      <c r="F45" s="54"/>
      <c r="G45" s="33">
        <f>SUM(G46:G47)</f>
        <v>198528</v>
      </c>
      <c r="H45" s="33">
        <f>SUM(H46:H47)</f>
        <v>198528</v>
      </c>
    </row>
    <row r="46" spans="1:8" ht="48.75" customHeight="1">
      <c r="A46" s="169" t="s">
        <v>453</v>
      </c>
      <c r="B46" s="181" t="s">
        <v>331</v>
      </c>
      <c r="C46" s="54" t="s">
        <v>75</v>
      </c>
      <c r="D46" s="54" t="s">
        <v>85</v>
      </c>
      <c r="E46" s="54" t="s">
        <v>192</v>
      </c>
      <c r="F46" s="54" t="s">
        <v>78</v>
      </c>
      <c r="G46" s="172">
        <v>183921</v>
      </c>
      <c r="H46" s="172">
        <v>183921</v>
      </c>
    </row>
    <row r="47" spans="1:8" ht="39" customHeight="1">
      <c r="A47" s="55" t="s">
        <v>454</v>
      </c>
      <c r="B47" s="128" t="s">
        <v>331</v>
      </c>
      <c r="C47" s="54" t="s">
        <v>75</v>
      </c>
      <c r="D47" s="54" t="s">
        <v>85</v>
      </c>
      <c r="E47" s="54" t="s">
        <v>192</v>
      </c>
      <c r="F47" s="54" t="s">
        <v>81</v>
      </c>
      <c r="G47" s="172">
        <v>14607</v>
      </c>
      <c r="H47" s="172">
        <v>14607</v>
      </c>
    </row>
    <row r="48" spans="1:8" ht="48" customHeight="1">
      <c r="A48" s="137" t="s">
        <v>223</v>
      </c>
      <c r="B48" s="126" t="s">
        <v>331</v>
      </c>
      <c r="C48" s="56" t="s">
        <v>75</v>
      </c>
      <c r="D48" s="56" t="s">
        <v>85</v>
      </c>
      <c r="E48" s="56" t="s">
        <v>463</v>
      </c>
      <c r="F48" s="56"/>
      <c r="G48" s="173">
        <f>SUM(G49)</f>
        <v>237000</v>
      </c>
      <c r="H48" s="173">
        <f>SUM(H49)</f>
        <v>237000</v>
      </c>
    </row>
    <row r="49" spans="1:8" ht="50.25" customHeight="1">
      <c r="A49" s="139" t="s">
        <v>225</v>
      </c>
      <c r="B49" s="181" t="s">
        <v>331</v>
      </c>
      <c r="C49" s="54" t="s">
        <v>75</v>
      </c>
      <c r="D49" s="54" t="s">
        <v>85</v>
      </c>
      <c r="E49" s="54" t="s">
        <v>56</v>
      </c>
      <c r="F49" s="54"/>
      <c r="G49" s="172">
        <f>SUM(G50)</f>
        <v>237000</v>
      </c>
      <c r="H49" s="172">
        <f>SUM(H50)</f>
        <v>237000</v>
      </c>
    </row>
    <row r="50" spans="1:8" ht="38.25" customHeight="1">
      <c r="A50" s="174" t="s">
        <v>226</v>
      </c>
      <c r="B50" s="128" t="s">
        <v>331</v>
      </c>
      <c r="C50" s="54" t="s">
        <v>75</v>
      </c>
      <c r="D50" s="54" t="s">
        <v>85</v>
      </c>
      <c r="E50" s="54" t="s">
        <v>224</v>
      </c>
      <c r="F50" s="54"/>
      <c r="G50" s="172">
        <f>SUM(G51:G51)</f>
        <v>237000</v>
      </c>
      <c r="H50" s="172">
        <f>SUM(H51:H51)</f>
        <v>237000</v>
      </c>
    </row>
    <row r="51" spans="1:8" ht="48.75" customHeight="1">
      <c r="A51" s="169" t="s">
        <v>453</v>
      </c>
      <c r="B51" s="124" t="s">
        <v>331</v>
      </c>
      <c r="C51" s="54" t="s">
        <v>75</v>
      </c>
      <c r="D51" s="54" t="s">
        <v>85</v>
      </c>
      <c r="E51" s="54" t="s">
        <v>224</v>
      </c>
      <c r="F51" s="54" t="s">
        <v>78</v>
      </c>
      <c r="G51" s="172">
        <v>237000</v>
      </c>
      <c r="H51" s="172">
        <v>237000</v>
      </c>
    </row>
    <row r="52" spans="1:8" ht="27" customHeight="1">
      <c r="A52" s="79" t="s">
        <v>177</v>
      </c>
      <c r="B52" s="126" t="s">
        <v>331</v>
      </c>
      <c r="C52" s="56" t="s">
        <v>75</v>
      </c>
      <c r="D52" s="56" t="s">
        <v>85</v>
      </c>
      <c r="E52" s="58" t="s">
        <v>7</v>
      </c>
      <c r="F52" s="56"/>
      <c r="G52" s="91">
        <f>SUM(G53+G56)</f>
        <v>367000</v>
      </c>
      <c r="H52" s="91">
        <f>SUM(H53+H56)</f>
        <v>367000</v>
      </c>
    </row>
    <row r="53" spans="1:8" ht="46.5" customHeight="1">
      <c r="A53" s="139" t="s">
        <v>184</v>
      </c>
      <c r="B53" s="181" t="s">
        <v>331</v>
      </c>
      <c r="C53" s="54" t="s">
        <v>75</v>
      </c>
      <c r="D53" s="54" t="s">
        <v>85</v>
      </c>
      <c r="E53" s="53" t="s">
        <v>58</v>
      </c>
      <c r="F53" s="54"/>
      <c r="G53" s="33">
        <f>SUM(G54)</f>
        <v>130000</v>
      </c>
      <c r="H53" s="33">
        <f>SUM(H54)</f>
        <v>130000</v>
      </c>
    </row>
    <row r="54" spans="1:8" ht="24" customHeight="1">
      <c r="A54" s="174" t="s">
        <v>182</v>
      </c>
      <c r="B54" s="128" t="s">
        <v>331</v>
      </c>
      <c r="C54" s="54" t="s">
        <v>75</v>
      </c>
      <c r="D54" s="54" t="s">
        <v>85</v>
      </c>
      <c r="E54" s="53" t="s">
        <v>183</v>
      </c>
      <c r="F54" s="54"/>
      <c r="G54" s="33">
        <f>SUM(G55)</f>
        <v>130000</v>
      </c>
      <c r="H54" s="33">
        <f>SUM(H55)</f>
        <v>130000</v>
      </c>
    </row>
    <row r="55" spans="1:8" ht="32.25" customHeight="1">
      <c r="A55" s="55" t="s">
        <v>454</v>
      </c>
      <c r="B55" s="128" t="s">
        <v>331</v>
      </c>
      <c r="C55" s="54" t="s">
        <v>75</v>
      </c>
      <c r="D55" s="54" t="s">
        <v>682</v>
      </c>
      <c r="E55" s="53" t="s">
        <v>183</v>
      </c>
      <c r="F55" s="54" t="s">
        <v>81</v>
      </c>
      <c r="G55" s="33">
        <v>130000</v>
      </c>
      <c r="H55" s="33">
        <v>130000</v>
      </c>
    </row>
    <row r="56" spans="1:8" ht="47.25" customHeight="1">
      <c r="A56" s="139" t="s">
        <v>178</v>
      </c>
      <c r="B56" s="126" t="s">
        <v>331</v>
      </c>
      <c r="C56" s="54" t="s">
        <v>75</v>
      </c>
      <c r="D56" s="54" t="s">
        <v>85</v>
      </c>
      <c r="E56" s="53" t="s">
        <v>179</v>
      </c>
      <c r="F56" s="54"/>
      <c r="G56" s="33">
        <f>SUM(G59+G58)</f>
        <v>237000</v>
      </c>
      <c r="H56" s="33">
        <f>SUM(H59+H58)</f>
        <v>237000</v>
      </c>
    </row>
    <row r="57" spans="1:8" ht="32.25" customHeight="1">
      <c r="A57" s="139" t="s">
        <v>180</v>
      </c>
      <c r="B57" s="181" t="s">
        <v>331</v>
      </c>
      <c r="C57" s="54" t="s">
        <v>75</v>
      </c>
      <c r="D57" s="54" t="s">
        <v>85</v>
      </c>
      <c r="E57" s="53" t="s">
        <v>181</v>
      </c>
      <c r="F57" s="54"/>
      <c r="G57" s="33">
        <f>SUM(G58:G59)</f>
        <v>237000</v>
      </c>
      <c r="H57" s="33">
        <f>SUM(H58:H59)</f>
        <v>237000</v>
      </c>
    </row>
    <row r="58" spans="1:8" ht="46.5" customHeight="1">
      <c r="A58" s="169" t="s">
        <v>453</v>
      </c>
      <c r="B58" s="128" t="s">
        <v>331</v>
      </c>
      <c r="C58" s="54" t="s">
        <v>75</v>
      </c>
      <c r="D58" s="54" t="s">
        <v>85</v>
      </c>
      <c r="E58" s="53" t="s">
        <v>181</v>
      </c>
      <c r="F58" s="54" t="s">
        <v>78</v>
      </c>
      <c r="G58" s="33">
        <v>229000</v>
      </c>
      <c r="H58" s="33">
        <v>229000</v>
      </c>
    </row>
    <row r="59" spans="1:8" ht="33.75" customHeight="1">
      <c r="A59" s="55" t="s">
        <v>454</v>
      </c>
      <c r="B59" s="126" t="s">
        <v>331</v>
      </c>
      <c r="C59" s="54" t="s">
        <v>75</v>
      </c>
      <c r="D59" s="54" t="s">
        <v>85</v>
      </c>
      <c r="E59" s="53" t="s">
        <v>181</v>
      </c>
      <c r="F59" s="54" t="s">
        <v>81</v>
      </c>
      <c r="G59" s="33">
        <v>8000</v>
      </c>
      <c r="H59" s="33">
        <v>8000</v>
      </c>
    </row>
    <row r="60" spans="1:8" ht="33" customHeight="1">
      <c r="A60" s="60" t="s">
        <v>498</v>
      </c>
      <c r="B60" s="126" t="s">
        <v>331</v>
      </c>
      <c r="C60" s="56" t="s">
        <v>75</v>
      </c>
      <c r="D60" s="56" t="s">
        <v>85</v>
      </c>
      <c r="E60" s="56" t="s">
        <v>278</v>
      </c>
      <c r="F60" s="56"/>
      <c r="G60" s="91">
        <f>SUM(G61)</f>
        <v>15647150</v>
      </c>
      <c r="H60" s="91">
        <f>SUM(H61)</f>
        <v>15647150</v>
      </c>
    </row>
    <row r="61" spans="1:8" ht="18.75" customHeight="1">
      <c r="A61" s="52" t="s">
        <v>222</v>
      </c>
      <c r="B61" s="126" t="s">
        <v>331</v>
      </c>
      <c r="C61" s="54" t="s">
        <v>75</v>
      </c>
      <c r="D61" s="54" t="s">
        <v>85</v>
      </c>
      <c r="E61" s="54" t="s">
        <v>279</v>
      </c>
      <c r="F61" s="54"/>
      <c r="G61" s="33">
        <f>SUM(G62,)</f>
        <v>15647150</v>
      </c>
      <c r="H61" s="33">
        <f>SUM(H62,)</f>
        <v>15647150</v>
      </c>
    </row>
    <row r="62" spans="1:8" ht="21.75" customHeight="1">
      <c r="A62" s="52" t="s">
        <v>452</v>
      </c>
      <c r="B62" s="181" t="s">
        <v>331</v>
      </c>
      <c r="C62" s="54" t="s">
        <v>75</v>
      </c>
      <c r="D62" s="54" t="s">
        <v>85</v>
      </c>
      <c r="E62" s="54" t="s">
        <v>280</v>
      </c>
      <c r="F62" s="54"/>
      <c r="G62" s="33">
        <f>SUM(G63:G65)</f>
        <v>15647150</v>
      </c>
      <c r="H62" s="33">
        <f>SUM(H63:H65)</f>
        <v>15647150</v>
      </c>
    </row>
    <row r="63" spans="1:8" ht="48" customHeight="1">
      <c r="A63" s="169" t="s">
        <v>453</v>
      </c>
      <c r="B63" s="182" t="s">
        <v>331</v>
      </c>
      <c r="C63" s="54" t="s">
        <v>75</v>
      </c>
      <c r="D63" s="54" t="s">
        <v>85</v>
      </c>
      <c r="E63" s="54" t="s">
        <v>280</v>
      </c>
      <c r="F63" s="54" t="s">
        <v>78</v>
      </c>
      <c r="G63" s="33">
        <v>14501650</v>
      </c>
      <c r="H63" s="33">
        <v>14501650</v>
      </c>
    </row>
    <row r="64" spans="1:8" ht="33" customHeight="1">
      <c r="A64" s="55" t="s">
        <v>454</v>
      </c>
      <c r="B64" s="183" t="s">
        <v>331</v>
      </c>
      <c r="C64" s="54" t="s">
        <v>75</v>
      </c>
      <c r="D64" s="54" t="s">
        <v>85</v>
      </c>
      <c r="E64" s="54" t="s">
        <v>280</v>
      </c>
      <c r="F64" s="54" t="s">
        <v>81</v>
      </c>
      <c r="G64" s="33">
        <v>1093500</v>
      </c>
      <c r="H64" s="33">
        <v>1093500</v>
      </c>
    </row>
    <row r="65" spans="1:8" ht="19.5" customHeight="1">
      <c r="A65" s="52" t="s">
        <v>83</v>
      </c>
      <c r="B65" s="183" t="s">
        <v>331</v>
      </c>
      <c r="C65" s="54" t="s">
        <v>75</v>
      </c>
      <c r="D65" s="54" t="s">
        <v>85</v>
      </c>
      <c r="E65" s="54" t="s">
        <v>280</v>
      </c>
      <c r="F65" s="54" t="s">
        <v>82</v>
      </c>
      <c r="G65" s="33">
        <v>52000</v>
      </c>
      <c r="H65" s="33">
        <v>52000</v>
      </c>
    </row>
    <row r="66" spans="1:8" ht="19.5" customHeight="1">
      <c r="A66" s="59" t="s">
        <v>186</v>
      </c>
      <c r="B66" s="128" t="s">
        <v>331</v>
      </c>
      <c r="C66" s="56" t="s">
        <v>75</v>
      </c>
      <c r="D66" s="56" t="s">
        <v>85</v>
      </c>
      <c r="E66" s="58" t="s">
        <v>185</v>
      </c>
      <c r="F66" s="56"/>
      <c r="G66" s="91">
        <f>SUM(G67)</f>
        <v>237000</v>
      </c>
      <c r="H66" s="91">
        <f>SUM(H67)</f>
        <v>237000</v>
      </c>
    </row>
    <row r="67" spans="1:8" ht="21.75" customHeight="1">
      <c r="A67" s="51" t="s">
        <v>188</v>
      </c>
      <c r="B67" s="126" t="s">
        <v>331</v>
      </c>
      <c r="C67" s="54" t="s">
        <v>75</v>
      </c>
      <c r="D67" s="54" t="s">
        <v>85</v>
      </c>
      <c r="E67" s="53" t="s">
        <v>187</v>
      </c>
      <c r="F67" s="54"/>
      <c r="G67" s="33">
        <f>SUM(G69:G69)</f>
        <v>237000</v>
      </c>
      <c r="H67" s="33">
        <f>SUM(H69:H69)</f>
        <v>237000</v>
      </c>
    </row>
    <row r="68" spans="1:8" ht="31.5" customHeight="1">
      <c r="A68" s="139" t="s">
        <v>61</v>
      </c>
      <c r="B68" s="181" t="s">
        <v>331</v>
      </c>
      <c r="C68" s="54" t="s">
        <v>75</v>
      </c>
      <c r="D68" s="54" t="s">
        <v>85</v>
      </c>
      <c r="E68" s="53" t="s">
        <v>189</v>
      </c>
      <c r="F68" s="54"/>
      <c r="G68" s="33">
        <v>237000</v>
      </c>
      <c r="H68" s="33">
        <v>237000</v>
      </c>
    </row>
    <row r="69" spans="1:8" ht="49.5" customHeight="1">
      <c r="A69" s="169" t="s">
        <v>453</v>
      </c>
      <c r="B69" s="128" t="s">
        <v>331</v>
      </c>
      <c r="C69" s="54" t="s">
        <v>75</v>
      </c>
      <c r="D69" s="54" t="s">
        <v>85</v>
      </c>
      <c r="E69" s="53" t="s">
        <v>189</v>
      </c>
      <c r="F69" s="54" t="s">
        <v>78</v>
      </c>
      <c r="G69" s="33">
        <v>237000</v>
      </c>
      <c r="H69" s="33">
        <v>237000</v>
      </c>
    </row>
    <row r="70" spans="1:8" ht="33" customHeight="1">
      <c r="A70" s="59" t="s">
        <v>380</v>
      </c>
      <c r="B70" s="126" t="s">
        <v>331</v>
      </c>
      <c r="C70" s="56" t="s">
        <v>75</v>
      </c>
      <c r="D70" s="56" t="s">
        <v>379</v>
      </c>
      <c r="E70" s="56"/>
      <c r="F70" s="56"/>
      <c r="G70" s="91">
        <f>SUM(G71)</f>
        <v>1000000</v>
      </c>
      <c r="H70" s="91">
        <f>SUM(H71)</f>
        <v>1000000</v>
      </c>
    </row>
    <row r="71" spans="1:8" ht="34.5" customHeight="1">
      <c r="A71" s="113" t="s">
        <v>197</v>
      </c>
      <c r="B71" s="126" t="s">
        <v>331</v>
      </c>
      <c r="C71" s="54" t="s">
        <v>75</v>
      </c>
      <c r="D71" s="54" t="s">
        <v>379</v>
      </c>
      <c r="E71" s="54" t="s">
        <v>468</v>
      </c>
      <c r="F71" s="54"/>
      <c r="G71" s="33">
        <f>SUM(G72+G75)</f>
        <v>1000000</v>
      </c>
      <c r="H71" s="33">
        <f>SUM(H72+H75)</f>
        <v>1000000</v>
      </c>
    </row>
    <row r="72" spans="1:8" ht="22.5" customHeight="1">
      <c r="A72" s="136" t="s">
        <v>198</v>
      </c>
      <c r="B72" s="126" t="s">
        <v>331</v>
      </c>
      <c r="C72" s="54" t="s">
        <v>75</v>
      </c>
      <c r="D72" s="54" t="s">
        <v>379</v>
      </c>
      <c r="E72" s="54" t="s">
        <v>469</v>
      </c>
      <c r="F72" s="54"/>
      <c r="G72" s="33">
        <f>SUM(G73)</f>
        <v>583846</v>
      </c>
      <c r="H72" s="33">
        <f>SUM(H73)</f>
        <v>583846</v>
      </c>
    </row>
    <row r="73" spans="1:8" ht="36.75" customHeight="1">
      <c r="A73" s="52" t="s">
        <v>452</v>
      </c>
      <c r="B73" s="181" t="s">
        <v>331</v>
      </c>
      <c r="C73" s="54" t="s">
        <v>75</v>
      </c>
      <c r="D73" s="54" t="s">
        <v>379</v>
      </c>
      <c r="E73" s="54" t="s">
        <v>199</v>
      </c>
      <c r="F73" s="54"/>
      <c r="G73" s="33">
        <f>SUM(G74)</f>
        <v>583846</v>
      </c>
      <c r="H73" s="33">
        <f>SUM(H74)</f>
        <v>583846</v>
      </c>
    </row>
    <row r="74" spans="1:8" ht="45.75" customHeight="1">
      <c r="A74" s="169" t="s">
        <v>453</v>
      </c>
      <c r="B74" s="182" t="s">
        <v>331</v>
      </c>
      <c r="C74" s="54" t="s">
        <v>200</v>
      </c>
      <c r="D74" s="54" t="s">
        <v>201</v>
      </c>
      <c r="E74" s="54" t="s">
        <v>199</v>
      </c>
      <c r="F74" s="54" t="s">
        <v>78</v>
      </c>
      <c r="G74" s="33">
        <v>583846</v>
      </c>
      <c r="H74" s="33">
        <v>583846</v>
      </c>
    </row>
    <row r="75" spans="1:8" ht="23.25" customHeight="1">
      <c r="A75" s="136" t="s">
        <v>203</v>
      </c>
      <c r="B75" s="183" t="s">
        <v>331</v>
      </c>
      <c r="C75" s="54" t="s">
        <v>75</v>
      </c>
      <c r="D75" s="54" t="s">
        <v>379</v>
      </c>
      <c r="E75" s="54" t="s">
        <v>202</v>
      </c>
      <c r="F75" s="54"/>
      <c r="G75" s="33">
        <f>SUM(G76)</f>
        <v>416154</v>
      </c>
      <c r="H75" s="33">
        <f>SUM(H76)</f>
        <v>416154</v>
      </c>
    </row>
    <row r="76" spans="1:8" ht="36" customHeight="1">
      <c r="A76" s="52" t="s">
        <v>452</v>
      </c>
      <c r="B76" s="183" t="s">
        <v>331</v>
      </c>
      <c r="C76" s="54" t="s">
        <v>75</v>
      </c>
      <c r="D76" s="54" t="s">
        <v>379</v>
      </c>
      <c r="E76" s="54" t="s">
        <v>204</v>
      </c>
      <c r="F76" s="54"/>
      <c r="G76" s="33">
        <f>SUM(G77+G78)</f>
        <v>416154</v>
      </c>
      <c r="H76" s="33">
        <f>SUM(H77+H78)</f>
        <v>416154</v>
      </c>
    </row>
    <row r="77" spans="1:8" ht="46.5" customHeight="1">
      <c r="A77" s="169" t="s">
        <v>453</v>
      </c>
      <c r="B77" s="128" t="s">
        <v>331</v>
      </c>
      <c r="C77" s="54" t="s">
        <v>75</v>
      </c>
      <c r="D77" s="54" t="s">
        <v>379</v>
      </c>
      <c r="E77" s="54" t="s">
        <v>204</v>
      </c>
      <c r="F77" s="54" t="s">
        <v>78</v>
      </c>
      <c r="G77" s="33">
        <v>368143</v>
      </c>
      <c r="H77" s="33">
        <v>368143</v>
      </c>
    </row>
    <row r="78" spans="1:8" ht="17.25" customHeight="1">
      <c r="A78" s="55" t="s">
        <v>454</v>
      </c>
      <c r="B78" s="126" t="s">
        <v>331</v>
      </c>
      <c r="C78" s="54" t="s">
        <v>75</v>
      </c>
      <c r="D78" s="54" t="s">
        <v>379</v>
      </c>
      <c r="E78" s="54" t="s">
        <v>204</v>
      </c>
      <c r="F78" s="54" t="s">
        <v>81</v>
      </c>
      <c r="G78" s="33">
        <v>48011</v>
      </c>
      <c r="H78" s="33">
        <v>48011</v>
      </c>
    </row>
    <row r="79" spans="1:8" ht="22.5" customHeight="1">
      <c r="A79" s="59" t="s">
        <v>465</v>
      </c>
      <c r="B79" s="181" t="s">
        <v>331</v>
      </c>
      <c r="C79" s="56" t="s">
        <v>75</v>
      </c>
      <c r="D79" s="58">
        <v>11</v>
      </c>
      <c r="E79" s="58"/>
      <c r="F79" s="54"/>
      <c r="G79" s="91">
        <f aca="true" t="shared" si="1" ref="G79:H82">SUM(G80)</f>
        <v>500000</v>
      </c>
      <c r="H79" s="91">
        <f t="shared" si="1"/>
        <v>500000</v>
      </c>
    </row>
    <row r="80" spans="1:8" ht="19.5" customHeight="1">
      <c r="A80" s="51" t="s">
        <v>464</v>
      </c>
      <c r="B80" s="128" t="s">
        <v>331</v>
      </c>
      <c r="C80" s="54" t="s">
        <v>75</v>
      </c>
      <c r="D80" s="53">
        <v>11</v>
      </c>
      <c r="E80" s="53" t="s">
        <v>205</v>
      </c>
      <c r="F80" s="54"/>
      <c r="G80" s="33">
        <f t="shared" si="1"/>
        <v>500000</v>
      </c>
      <c r="H80" s="33">
        <f t="shared" si="1"/>
        <v>500000</v>
      </c>
    </row>
    <row r="81" spans="1:8" ht="24.75" customHeight="1">
      <c r="A81" s="51" t="s">
        <v>465</v>
      </c>
      <c r="B81" s="126" t="s">
        <v>331</v>
      </c>
      <c r="C81" s="54" t="s">
        <v>75</v>
      </c>
      <c r="D81" s="53">
        <v>11</v>
      </c>
      <c r="E81" s="53" t="s">
        <v>206</v>
      </c>
      <c r="F81" s="54"/>
      <c r="G81" s="33">
        <f t="shared" si="1"/>
        <v>500000</v>
      </c>
      <c r="H81" s="33">
        <f t="shared" si="1"/>
        <v>500000</v>
      </c>
    </row>
    <row r="82" spans="1:8" ht="19.5" customHeight="1">
      <c r="A82" s="52" t="s">
        <v>45</v>
      </c>
      <c r="B82" s="126" t="s">
        <v>331</v>
      </c>
      <c r="C82" s="54" t="s">
        <v>75</v>
      </c>
      <c r="D82" s="53">
        <v>11</v>
      </c>
      <c r="E82" s="53" t="s">
        <v>207</v>
      </c>
      <c r="F82" s="54"/>
      <c r="G82" s="33">
        <f t="shared" si="1"/>
        <v>500000</v>
      </c>
      <c r="H82" s="33">
        <f t="shared" si="1"/>
        <v>500000</v>
      </c>
    </row>
    <row r="83" spans="1:8" ht="17.25" customHeight="1">
      <c r="A83" s="52" t="s">
        <v>83</v>
      </c>
      <c r="B83" s="126" t="s">
        <v>331</v>
      </c>
      <c r="C83" s="54" t="s">
        <v>75</v>
      </c>
      <c r="D83" s="53">
        <v>11</v>
      </c>
      <c r="E83" s="53" t="s">
        <v>207</v>
      </c>
      <c r="F83" s="54" t="s">
        <v>82</v>
      </c>
      <c r="G83" s="33">
        <v>500000</v>
      </c>
      <c r="H83" s="33">
        <v>500000</v>
      </c>
    </row>
    <row r="84" spans="1:8" ht="27.75" customHeight="1">
      <c r="A84" s="59" t="s">
        <v>87</v>
      </c>
      <c r="B84" s="181" t="s">
        <v>331</v>
      </c>
      <c r="C84" s="56" t="s">
        <v>75</v>
      </c>
      <c r="D84" s="58">
        <v>13</v>
      </c>
      <c r="E84" s="58"/>
      <c r="F84" s="54"/>
      <c r="G84" s="91">
        <f>SUM(G85+G89+G93+G98+G103)</f>
        <v>10094330</v>
      </c>
      <c r="H84" s="91">
        <f>SUM(H85+H89+H93+H98+H103)</f>
        <v>10174485</v>
      </c>
    </row>
    <row r="85" spans="1:8" ht="43.5" customHeight="1">
      <c r="A85" s="137" t="s">
        <v>194</v>
      </c>
      <c r="B85" s="182" t="s">
        <v>331</v>
      </c>
      <c r="C85" s="56" t="s">
        <v>75</v>
      </c>
      <c r="D85" s="58">
        <v>13</v>
      </c>
      <c r="E85" s="58" t="s">
        <v>458</v>
      </c>
      <c r="F85" s="56"/>
      <c r="G85" s="91">
        <f aca="true" t="shared" si="2" ref="G85:H87">SUM(G86)</f>
        <v>80400</v>
      </c>
      <c r="H85" s="91">
        <f t="shared" si="2"/>
        <v>80400</v>
      </c>
    </row>
    <row r="86" spans="1:8" ht="48.75" customHeight="1">
      <c r="A86" s="139" t="s">
        <v>195</v>
      </c>
      <c r="B86" s="183" t="s">
        <v>331</v>
      </c>
      <c r="C86" s="54" t="s">
        <v>75</v>
      </c>
      <c r="D86" s="53">
        <v>13</v>
      </c>
      <c r="E86" s="53" t="s">
        <v>482</v>
      </c>
      <c r="F86" s="54"/>
      <c r="G86" s="33">
        <f t="shared" si="2"/>
        <v>80400</v>
      </c>
      <c r="H86" s="33">
        <f t="shared" si="2"/>
        <v>80400</v>
      </c>
    </row>
    <row r="87" spans="1:8" ht="32.25" customHeight="1">
      <c r="A87" s="52" t="s">
        <v>466</v>
      </c>
      <c r="B87" s="183" t="s">
        <v>331</v>
      </c>
      <c r="C87" s="54" t="s">
        <v>75</v>
      </c>
      <c r="D87" s="53">
        <v>13</v>
      </c>
      <c r="E87" s="53" t="s">
        <v>208</v>
      </c>
      <c r="F87" s="54"/>
      <c r="G87" s="33">
        <f t="shared" si="2"/>
        <v>80400</v>
      </c>
      <c r="H87" s="33">
        <f t="shared" si="2"/>
        <v>80400</v>
      </c>
    </row>
    <row r="88" spans="1:8" ht="17.25" customHeight="1">
      <c r="A88" s="52" t="s">
        <v>83</v>
      </c>
      <c r="B88" s="128" t="s">
        <v>331</v>
      </c>
      <c r="C88" s="54" t="s">
        <v>75</v>
      </c>
      <c r="D88" s="53">
        <v>13</v>
      </c>
      <c r="E88" s="53" t="s">
        <v>208</v>
      </c>
      <c r="F88" s="54" t="s">
        <v>502</v>
      </c>
      <c r="G88" s="33">
        <v>80400</v>
      </c>
      <c r="H88" s="33">
        <v>80400</v>
      </c>
    </row>
    <row r="89" spans="1:8" ht="27.75" customHeight="1">
      <c r="A89" s="79" t="s">
        <v>209</v>
      </c>
      <c r="B89" s="128" t="s">
        <v>331</v>
      </c>
      <c r="C89" s="56" t="s">
        <v>75</v>
      </c>
      <c r="D89" s="58">
        <v>13</v>
      </c>
      <c r="E89" s="58" t="s">
        <v>478</v>
      </c>
      <c r="F89" s="56"/>
      <c r="G89" s="91">
        <f aca="true" t="shared" si="3" ref="G89:H91">SUM(G90)</f>
        <v>50000</v>
      </c>
      <c r="H89" s="91">
        <f t="shared" si="3"/>
        <v>50000</v>
      </c>
    </row>
    <row r="90" spans="1:8" ht="48.75" customHeight="1">
      <c r="A90" s="81" t="s">
        <v>210</v>
      </c>
      <c r="B90" s="126" t="s">
        <v>331</v>
      </c>
      <c r="C90" s="54" t="s">
        <v>75</v>
      </c>
      <c r="D90" s="53">
        <v>13</v>
      </c>
      <c r="E90" s="53" t="s">
        <v>479</v>
      </c>
      <c r="F90" s="54"/>
      <c r="G90" s="33">
        <f t="shared" si="3"/>
        <v>50000</v>
      </c>
      <c r="H90" s="33">
        <f t="shared" si="3"/>
        <v>50000</v>
      </c>
    </row>
    <row r="91" spans="1:8" ht="20.25" customHeight="1">
      <c r="A91" s="175" t="s">
        <v>683</v>
      </c>
      <c r="B91" s="181" t="s">
        <v>331</v>
      </c>
      <c r="C91" s="54" t="s">
        <v>75</v>
      </c>
      <c r="D91" s="53">
        <v>13</v>
      </c>
      <c r="E91" s="53" t="s">
        <v>211</v>
      </c>
      <c r="F91" s="54"/>
      <c r="G91" s="33">
        <f t="shared" si="3"/>
        <v>50000</v>
      </c>
      <c r="H91" s="33">
        <f t="shared" si="3"/>
        <v>50000</v>
      </c>
    </row>
    <row r="92" spans="1:8" ht="16.5" customHeight="1">
      <c r="A92" s="55" t="s">
        <v>454</v>
      </c>
      <c r="B92" s="128" t="s">
        <v>331</v>
      </c>
      <c r="C92" s="54" t="s">
        <v>75</v>
      </c>
      <c r="D92" s="53">
        <v>13</v>
      </c>
      <c r="E92" s="53" t="s">
        <v>211</v>
      </c>
      <c r="F92" s="54" t="s">
        <v>81</v>
      </c>
      <c r="G92" s="33">
        <v>50000</v>
      </c>
      <c r="H92" s="33">
        <v>50000</v>
      </c>
    </row>
    <row r="93" spans="1:8" ht="35.25" customHeight="1">
      <c r="A93" s="176" t="s">
        <v>88</v>
      </c>
      <c r="B93" s="126" t="s">
        <v>331</v>
      </c>
      <c r="C93" s="56" t="s">
        <v>75</v>
      </c>
      <c r="D93" s="58">
        <v>13</v>
      </c>
      <c r="E93" s="58" t="s">
        <v>212</v>
      </c>
      <c r="F93" s="56"/>
      <c r="G93" s="91">
        <f>SUM(G94)</f>
        <v>170000</v>
      </c>
      <c r="H93" s="91">
        <f>SUM(H94)</f>
        <v>170000</v>
      </c>
    </row>
    <row r="94" spans="1:8" ht="24" customHeight="1">
      <c r="A94" s="136" t="s">
        <v>503</v>
      </c>
      <c r="B94" s="181" t="s">
        <v>331</v>
      </c>
      <c r="C94" s="54" t="s">
        <v>75</v>
      </c>
      <c r="D94" s="53">
        <v>13</v>
      </c>
      <c r="E94" s="53" t="s">
        <v>213</v>
      </c>
      <c r="F94" s="54"/>
      <c r="G94" s="33">
        <f>SUM(G95)</f>
        <v>170000</v>
      </c>
      <c r="H94" s="33">
        <f>SUM(H95)</f>
        <v>170000</v>
      </c>
    </row>
    <row r="95" spans="1:8" ht="33.75" customHeight="1">
      <c r="A95" s="55" t="s">
        <v>44</v>
      </c>
      <c r="B95" s="128" t="s">
        <v>331</v>
      </c>
      <c r="C95" s="54" t="s">
        <v>200</v>
      </c>
      <c r="D95" s="53">
        <v>13</v>
      </c>
      <c r="E95" s="53" t="s">
        <v>214</v>
      </c>
      <c r="F95" s="54"/>
      <c r="G95" s="33">
        <f>SUM(G96:G97)</f>
        <v>170000</v>
      </c>
      <c r="H95" s="33">
        <f>SUM(H96:H97)</f>
        <v>170000</v>
      </c>
    </row>
    <row r="96" spans="1:8" ht="38.25" customHeight="1">
      <c r="A96" s="55" t="s">
        <v>454</v>
      </c>
      <c r="B96" s="124" t="s">
        <v>331</v>
      </c>
      <c r="C96" s="54" t="s">
        <v>75</v>
      </c>
      <c r="D96" s="53">
        <v>13</v>
      </c>
      <c r="E96" s="53" t="s">
        <v>214</v>
      </c>
      <c r="F96" s="54" t="s">
        <v>81</v>
      </c>
      <c r="G96" s="33">
        <v>50000</v>
      </c>
      <c r="H96" s="33">
        <v>50000</v>
      </c>
    </row>
    <row r="97" spans="1:8" ht="17.25" customHeight="1">
      <c r="A97" s="52" t="s">
        <v>83</v>
      </c>
      <c r="B97" s="126" t="s">
        <v>331</v>
      </c>
      <c r="C97" s="54" t="s">
        <v>75</v>
      </c>
      <c r="D97" s="53">
        <v>13</v>
      </c>
      <c r="E97" s="53" t="s">
        <v>214</v>
      </c>
      <c r="F97" s="54" t="s">
        <v>82</v>
      </c>
      <c r="G97" s="33">
        <v>120000</v>
      </c>
      <c r="H97" s="33">
        <v>120000</v>
      </c>
    </row>
    <row r="98" spans="1:8" ht="22.5" customHeight="1">
      <c r="A98" s="177" t="s">
        <v>186</v>
      </c>
      <c r="B98" s="181" t="s">
        <v>331</v>
      </c>
      <c r="C98" s="56" t="s">
        <v>75</v>
      </c>
      <c r="D98" s="58">
        <v>13</v>
      </c>
      <c r="E98" s="58" t="s">
        <v>185</v>
      </c>
      <c r="F98" s="56"/>
      <c r="G98" s="91">
        <f>SUM(G99)</f>
        <v>993930</v>
      </c>
      <c r="H98" s="91">
        <f>SUM(H99)</f>
        <v>1074085</v>
      </c>
    </row>
    <row r="99" spans="1:8" ht="15.75" customHeight="1">
      <c r="A99" s="171" t="s">
        <v>188</v>
      </c>
      <c r="B99" s="128" t="s">
        <v>331</v>
      </c>
      <c r="C99" s="54" t="s">
        <v>75</v>
      </c>
      <c r="D99" s="53">
        <v>13</v>
      </c>
      <c r="E99" s="53" t="s">
        <v>187</v>
      </c>
      <c r="F99" s="54"/>
      <c r="G99" s="33">
        <f>SUM(G100)</f>
        <v>993930</v>
      </c>
      <c r="H99" s="33">
        <f>SUM(H100)</f>
        <v>1074085</v>
      </c>
    </row>
    <row r="100" spans="1:8" ht="70.5" customHeight="1">
      <c r="A100" s="174" t="s">
        <v>216</v>
      </c>
      <c r="B100" s="128" t="s">
        <v>331</v>
      </c>
      <c r="C100" s="54" t="s">
        <v>75</v>
      </c>
      <c r="D100" s="53">
        <v>13</v>
      </c>
      <c r="E100" s="53" t="s">
        <v>215</v>
      </c>
      <c r="F100" s="54"/>
      <c r="G100" s="33">
        <f>SUM(G101:G102)</f>
        <v>993930</v>
      </c>
      <c r="H100" s="33">
        <f>SUM(H101:H102)</f>
        <v>1074085</v>
      </c>
    </row>
    <row r="101" spans="1:8" ht="49.5" customHeight="1">
      <c r="A101" s="169" t="s">
        <v>453</v>
      </c>
      <c r="B101" s="126" t="s">
        <v>331</v>
      </c>
      <c r="C101" s="54" t="s">
        <v>75</v>
      </c>
      <c r="D101" s="53">
        <v>13</v>
      </c>
      <c r="E101" s="53" t="s">
        <v>215</v>
      </c>
      <c r="F101" s="54" t="s">
        <v>78</v>
      </c>
      <c r="G101" s="33">
        <v>915000</v>
      </c>
      <c r="H101" s="33">
        <v>915000</v>
      </c>
    </row>
    <row r="102" spans="1:8" ht="39.75" customHeight="1">
      <c r="A102" s="55" t="s">
        <v>454</v>
      </c>
      <c r="B102" s="181" t="s">
        <v>331</v>
      </c>
      <c r="C102" s="54" t="s">
        <v>75</v>
      </c>
      <c r="D102" s="53">
        <v>13</v>
      </c>
      <c r="E102" s="53" t="s">
        <v>215</v>
      </c>
      <c r="F102" s="54" t="s">
        <v>81</v>
      </c>
      <c r="G102" s="33">
        <v>78930</v>
      </c>
      <c r="H102" s="33">
        <v>159085</v>
      </c>
    </row>
    <row r="103" spans="1:8" ht="38.25" customHeight="1">
      <c r="A103" s="176" t="s">
        <v>218</v>
      </c>
      <c r="B103" s="128" t="s">
        <v>331</v>
      </c>
      <c r="C103" s="56" t="s">
        <v>75</v>
      </c>
      <c r="D103" s="58">
        <v>13</v>
      </c>
      <c r="E103" s="58" t="s">
        <v>217</v>
      </c>
      <c r="F103" s="56"/>
      <c r="G103" s="91">
        <f>SUM(G104)</f>
        <v>8800000</v>
      </c>
      <c r="H103" s="91">
        <f>SUM(H104)</f>
        <v>8800000</v>
      </c>
    </row>
    <row r="104" spans="1:8" ht="32.25" customHeight="1">
      <c r="A104" s="113" t="s">
        <v>221</v>
      </c>
      <c r="B104" s="126" t="s">
        <v>331</v>
      </c>
      <c r="C104" s="54" t="s">
        <v>75</v>
      </c>
      <c r="D104" s="53">
        <v>13</v>
      </c>
      <c r="E104" s="53" t="s">
        <v>219</v>
      </c>
      <c r="F104" s="54"/>
      <c r="G104" s="33">
        <f>SUM(G105)</f>
        <v>8800000</v>
      </c>
      <c r="H104" s="33">
        <f>SUM(H105)</f>
        <v>8800000</v>
      </c>
    </row>
    <row r="105" spans="1:8" ht="39" customHeight="1">
      <c r="A105" s="174" t="s">
        <v>470</v>
      </c>
      <c r="B105" s="126" t="s">
        <v>331</v>
      </c>
      <c r="C105" s="54" t="s">
        <v>75</v>
      </c>
      <c r="D105" s="53">
        <v>13</v>
      </c>
      <c r="E105" s="53" t="s">
        <v>220</v>
      </c>
      <c r="F105" s="54"/>
      <c r="G105" s="33">
        <f>SUM(G106:G108)</f>
        <v>8800000</v>
      </c>
      <c r="H105" s="33">
        <f>SUM(H106:H108)</f>
        <v>8800000</v>
      </c>
    </row>
    <row r="106" spans="1:8" ht="32.25" customHeight="1">
      <c r="A106" s="169" t="s">
        <v>453</v>
      </c>
      <c r="B106" s="126" t="s">
        <v>331</v>
      </c>
      <c r="C106" s="54" t="s">
        <v>75</v>
      </c>
      <c r="D106" s="53">
        <v>13</v>
      </c>
      <c r="E106" s="53" t="s">
        <v>220</v>
      </c>
      <c r="F106" s="54" t="s">
        <v>78</v>
      </c>
      <c r="G106" s="33">
        <v>6060000</v>
      </c>
      <c r="H106" s="33">
        <v>6060000</v>
      </c>
    </row>
    <row r="107" spans="1:8" ht="30" customHeight="1">
      <c r="A107" s="55" t="s">
        <v>454</v>
      </c>
      <c r="B107" s="181" t="s">
        <v>331</v>
      </c>
      <c r="C107" s="54" t="s">
        <v>75</v>
      </c>
      <c r="D107" s="53">
        <v>13</v>
      </c>
      <c r="E107" s="53" t="s">
        <v>220</v>
      </c>
      <c r="F107" s="54" t="s">
        <v>81</v>
      </c>
      <c r="G107" s="33">
        <v>2550000</v>
      </c>
      <c r="H107" s="33">
        <v>2550000</v>
      </c>
    </row>
    <row r="108" spans="1:8" ht="19.5" customHeight="1">
      <c r="A108" s="52" t="s">
        <v>83</v>
      </c>
      <c r="B108" s="182" t="s">
        <v>331</v>
      </c>
      <c r="C108" s="54" t="s">
        <v>75</v>
      </c>
      <c r="D108" s="53">
        <v>13</v>
      </c>
      <c r="E108" s="53" t="s">
        <v>220</v>
      </c>
      <c r="F108" s="54" t="s">
        <v>82</v>
      </c>
      <c r="G108" s="33">
        <v>190000</v>
      </c>
      <c r="H108" s="33">
        <v>190000</v>
      </c>
    </row>
    <row r="109" spans="1:8" ht="33.75" customHeight="1">
      <c r="A109" s="59" t="s">
        <v>385</v>
      </c>
      <c r="B109" s="183" t="s">
        <v>331</v>
      </c>
      <c r="C109" s="56" t="s">
        <v>80</v>
      </c>
      <c r="D109" s="58"/>
      <c r="E109" s="58"/>
      <c r="F109" s="54"/>
      <c r="G109" s="91">
        <f aca="true" t="shared" si="4" ref="G109:H113">SUM(G110)</f>
        <v>1200000</v>
      </c>
      <c r="H109" s="91">
        <f t="shared" si="4"/>
        <v>1200000</v>
      </c>
    </row>
    <row r="110" spans="1:8" ht="32.25" customHeight="1">
      <c r="A110" s="59" t="s">
        <v>386</v>
      </c>
      <c r="B110" s="183" t="s">
        <v>331</v>
      </c>
      <c r="C110" s="56" t="s">
        <v>80</v>
      </c>
      <c r="D110" s="57" t="s">
        <v>96</v>
      </c>
      <c r="E110" s="58"/>
      <c r="F110" s="54"/>
      <c r="G110" s="91">
        <f t="shared" si="4"/>
        <v>1200000</v>
      </c>
      <c r="H110" s="91">
        <f t="shared" si="4"/>
        <v>1200000</v>
      </c>
    </row>
    <row r="111" spans="1:8" ht="45.75" customHeight="1">
      <c r="A111" s="178" t="s">
        <v>684</v>
      </c>
      <c r="B111" s="128" t="s">
        <v>331</v>
      </c>
      <c r="C111" s="54" t="s">
        <v>80</v>
      </c>
      <c r="D111" s="70" t="s">
        <v>96</v>
      </c>
      <c r="E111" s="53" t="s">
        <v>462</v>
      </c>
      <c r="F111" s="54"/>
      <c r="G111" s="33">
        <f t="shared" si="4"/>
        <v>1200000</v>
      </c>
      <c r="H111" s="33">
        <f t="shared" si="4"/>
        <v>1200000</v>
      </c>
    </row>
    <row r="112" spans="1:8" ht="95.25" customHeight="1">
      <c r="A112" s="113" t="s">
        <v>505</v>
      </c>
      <c r="B112" s="126" t="s">
        <v>331</v>
      </c>
      <c r="C112" s="54" t="s">
        <v>80</v>
      </c>
      <c r="D112" s="70" t="s">
        <v>96</v>
      </c>
      <c r="E112" s="53" t="s">
        <v>230</v>
      </c>
      <c r="F112" s="54"/>
      <c r="G112" s="33">
        <f t="shared" si="4"/>
        <v>1200000</v>
      </c>
      <c r="H112" s="33">
        <f t="shared" si="4"/>
        <v>1200000</v>
      </c>
    </row>
    <row r="113" spans="1:8" ht="42" customHeight="1">
      <c r="A113" s="174" t="s">
        <v>470</v>
      </c>
      <c r="B113" s="181" t="s">
        <v>331</v>
      </c>
      <c r="C113" s="54" t="s">
        <v>80</v>
      </c>
      <c r="D113" s="70" t="s">
        <v>96</v>
      </c>
      <c r="E113" s="53" t="s">
        <v>228</v>
      </c>
      <c r="F113" s="54"/>
      <c r="G113" s="33">
        <f t="shared" si="4"/>
        <v>1200000</v>
      </c>
      <c r="H113" s="33">
        <f t="shared" si="4"/>
        <v>1200000</v>
      </c>
    </row>
    <row r="114" spans="1:8" ht="52.5" customHeight="1">
      <c r="A114" s="169" t="s">
        <v>453</v>
      </c>
      <c r="B114" s="128" t="s">
        <v>331</v>
      </c>
      <c r="C114" s="54" t="s">
        <v>80</v>
      </c>
      <c r="D114" s="70" t="s">
        <v>96</v>
      </c>
      <c r="E114" s="53" t="s">
        <v>228</v>
      </c>
      <c r="F114" s="54" t="s">
        <v>78</v>
      </c>
      <c r="G114" s="33">
        <v>1200000</v>
      </c>
      <c r="H114" s="33">
        <v>1200000</v>
      </c>
    </row>
    <row r="115" spans="1:8" ht="29.25" customHeight="1">
      <c r="A115" s="59" t="s">
        <v>89</v>
      </c>
      <c r="B115" s="126" t="s">
        <v>331</v>
      </c>
      <c r="C115" s="56" t="s">
        <v>85</v>
      </c>
      <c r="D115" s="70"/>
      <c r="E115" s="58"/>
      <c r="F115" s="54"/>
      <c r="G115" s="91">
        <f>SUM(G116+G123)</f>
        <v>6653689</v>
      </c>
      <c r="H115" s="91">
        <f>SUM(H116+H123)</f>
        <v>5228779</v>
      </c>
    </row>
    <row r="116" spans="1:8" ht="20.25" customHeight="1">
      <c r="A116" s="59" t="s">
        <v>8</v>
      </c>
      <c r="B116" s="126" t="s">
        <v>331</v>
      </c>
      <c r="C116" s="56" t="s">
        <v>85</v>
      </c>
      <c r="D116" s="57" t="s">
        <v>96</v>
      </c>
      <c r="E116" s="58"/>
      <c r="F116" s="54"/>
      <c r="G116" s="91">
        <f>SUM(G118)</f>
        <v>5930689</v>
      </c>
      <c r="H116" s="91">
        <f>SUM(H118)</f>
        <v>4505779</v>
      </c>
    </row>
    <row r="117" spans="1:8" ht="47.25" customHeight="1">
      <c r="A117" s="170" t="s">
        <v>232</v>
      </c>
      <c r="B117" s="126" t="s">
        <v>331</v>
      </c>
      <c r="C117" s="56" t="s">
        <v>85</v>
      </c>
      <c r="D117" s="57" t="s">
        <v>96</v>
      </c>
      <c r="E117" s="58" t="s">
        <v>233</v>
      </c>
      <c r="F117" s="56"/>
      <c r="G117" s="91">
        <f>SUM(G118)</f>
        <v>5930689</v>
      </c>
      <c r="H117" s="91">
        <f>SUM(H118)</f>
        <v>4505779</v>
      </c>
    </row>
    <row r="118" spans="1:8" ht="58.5" customHeight="1">
      <c r="A118" s="110" t="s">
        <v>234</v>
      </c>
      <c r="B118" s="181" t="s">
        <v>331</v>
      </c>
      <c r="C118" s="54" t="s">
        <v>85</v>
      </c>
      <c r="D118" s="70" t="s">
        <v>96</v>
      </c>
      <c r="E118" s="53" t="s">
        <v>270</v>
      </c>
      <c r="F118" s="54"/>
      <c r="G118" s="33">
        <f>SUM(G119+G121)</f>
        <v>5930689</v>
      </c>
      <c r="H118" s="33">
        <f>SUM(H119+H121)</f>
        <v>4505779</v>
      </c>
    </row>
    <row r="119" spans="1:8" ht="31.5" customHeight="1">
      <c r="A119" s="139" t="s">
        <v>235</v>
      </c>
      <c r="B119" s="182" t="s">
        <v>331</v>
      </c>
      <c r="C119" s="54" t="s">
        <v>85</v>
      </c>
      <c r="D119" s="70" t="s">
        <v>96</v>
      </c>
      <c r="E119" s="53" t="s">
        <v>271</v>
      </c>
      <c r="F119" s="54"/>
      <c r="G119" s="33">
        <f>SUM(G120)</f>
        <v>1973068</v>
      </c>
      <c r="H119" s="33">
        <f>SUM(H120)</f>
        <v>1973068</v>
      </c>
    </row>
    <row r="120" spans="1:8" ht="21" customHeight="1">
      <c r="A120" s="55" t="s">
        <v>685</v>
      </c>
      <c r="B120" s="183" t="s">
        <v>331</v>
      </c>
      <c r="C120" s="54" t="s">
        <v>85</v>
      </c>
      <c r="D120" s="70" t="s">
        <v>96</v>
      </c>
      <c r="E120" s="53" t="s">
        <v>271</v>
      </c>
      <c r="F120" s="54" t="s">
        <v>60</v>
      </c>
      <c r="G120" s="33">
        <v>1973068</v>
      </c>
      <c r="H120" s="33">
        <v>1973068</v>
      </c>
    </row>
    <row r="121" spans="1:8" ht="36" customHeight="1">
      <c r="A121" s="139" t="s">
        <v>236</v>
      </c>
      <c r="B121" s="183" t="s">
        <v>331</v>
      </c>
      <c r="C121" s="54" t="s">
        <v>85</v>
      </c>
      <c r="D121" s="70" t="s">
        <v>96</v>
      </c>
      <c r="E121" s="53" t="s">
        <v>272</v>
      </c>
      <c r="F121" s="54"/>
      <c r="G121" s="33">
        <f>SUM(G122)</f>
        <v>3957621</v>
      </c>
      <c r="H121" s="33">
        <f>SUM(H122)</f>
        <v>2532711</v>
      </c>
    </row>
    <row r="122" spans="1:8" ht="16.5" customHeight="1">
      <c r="A122" s="55" t="s">
        <v>454</v>
      </c>
      <c r="B122" s="128" t="s">
        <v>331</v>
      </c>
      <c r="C122" s="54" t="s">
        <v>85</v>
      </c>
      <c r="D122" s="70" t="s">
        <v>96</v>
      </c>
      <c r="E122" s="53" t="s">
        <v>272</v>
      </c>
      <c r="F122" s="54" t="s">
        <v>81</v>
      </c>
      <c r="G122" s="33">
        <v>3957621</v>
      </c>
      <c r="H122" s="33">
        <v>2532711</v>
      </c>
    </row>
    <row r="123" spans="1:8" ht="16.5" customHeight="1">
      <c r="A123" s="87" t="s">
        <v>239</v>
      </c>
      <c r="B123" s="126" t="s">
        <v>331</v>
      </c>
      <c r="C123" s="56" t="s">
        <v>85</v>
      </c>
      <c r="D123" s="57" t="s">
        <v>231</v>
      </c>
      <c r="E123" s="58"/>
      <c r="F123" s="56"/>
      <c r="G123" s="91">
        <f>SUM(G124+G132+G128)</f>
        <v>723000</v>
      </c>
      <c r="H123" s="91">
        <f>SUM(H124+H132+H128)</f>
        <v>723000</v>
      </c>
    </row>
    <row r="124" spans="1:8" ht="50.25" customHeight="1">
      <c r="A124" s="170" t="s">
        <v>243</v>
      </c>
      <c r="B124" s="181" t="s">
        <v>331</v>
      </c>
      <c r="C124" s="56" t="s">
        <v>85</v>
      </c>
      <c r="D124" s="57" t="s">
        <v>231</v>
      </c>
      <c r="E124" s="58" t="s">
        <v>240</v>
      </c>
      <c r="F124" s="56"/>
      <c r="G124" s="91">
        <f aca="true" t="shared" si="5" ref="G124:H126">SUM(G125)</f>
        <v>403000</v>
      </c>
      <c r="H124" s="91">
        <f t="shared" si="5"/>
        <v>403000</v>
      </c>
    </row>
    <row r="125" spans="1:8" ht="65.25" customHeight="1">
      <c r="A125" s="55" t="s">
        <v>244</v>
      </c>
      <c r="B125" s="128" t="s">
        <v>331</v>
      </c>
      <c r="C125" s="54" t="s">
        <v>85</v>
      </c>
      <c r="D125" s="70" t="s">
        <v>231</v>
      </c>
      <c r="E125" s="53" t="s">
        <v>241</v>
      </c>
      <c r="F125" s="54"/>
      <c r="G125" s="33">
        <f t="shared" si="5"/>
        <v>403000</v>
      </c>
      <c r="H125" s="33">
        <f t="shared" si="5"/>
        <v>403000</v>
      </c>
    </row>
    <row r="126" spans="1:8" ht="39" customHeight="1">
      <c r="A126" s="88" t="s">
        <v>245</v>
      </c>
      <c r="B126" s="126" t="s">
        <v>331</v>
      </c>
      <c r="C126" s="54" t="s">
        <v>85</v>
      </c>
      <c r="D126" s="70" t="s">
        <v>231</v>
      </c>
      <c r="E126" s="53" t="s">
        <v>242</v>
      </c>
      <c r="F126" s="54"/>
      <c r="G126" s="33">
        <f t="shared" si="5"/>
        <v>403000</v>
      </c>
      <c r="H126" s="33">
        <f t="shared" si="5"/>
        <v>403000</v>
      </c>
    </row>
    <row r="127" spans="1:8" ht="34.5" customHeight="1">
      <c r="A127" s="55" t="s">
        <v>454</v>
      </c>
      <c r="B127" s="126" t="s">
        <v>331</v>
      </c>
      <c r="C127" s="54" t="s">
        <v>85</v>
      </c>
      <c r="D127" s="70" t="s">
        <v>231</v>
      </c>
      <c r="E127" s="53" t="s">
        <v>242</v>
      </c>
      <c r="F127" s="54" t="s">
        <v>81</v>
      </c>
      <c r="G127" s="33">
        <v>403000</v>
      </c>
      <c r="H127" s="33">
        <v>403000</v>
      </c>
    </row>
    <row r="128" spans="1:8" ht="45" customHeight="1">
      <c r="A128" s="170" t="s">
        <v>232</v>
      </c>
      <c r="B128" s="126" t="s">
        <v>331</v>
      </c>
      <c r="C128" s="56" t="s">
        <v>85</v>
      </c>
      <c r="D128" s="57" t="s">
        <v>231</v>
      </c>
      <c r="E128" s="90" t="s">
        <v>233</v>
      </c>
      <c r="F128" s="69"/>
      <c r="G128" s="91">
        <f aca="true" t="shared" si="6" ref="G128:H130">SUM(G129)</f>
        <v>300000</v>
      </c>
      <c r="H128" s="91">
        <f t="shared" si="6"/>
        <v>300000</v>
      </c>
    </row>
    <row r="129" spans="1:8" ht="44.25" customHeight="1">
      <c r="A129" s="110" t="s">
        <v>234</v>
      </c>
      <c r="B129" s="181" t="s">
        <v>331</v>
      </c>
      <c r="C129" s="54" t="s">
        <v>85</v>
      </c>
      <c r="D129" s="70" t="s">
        <v>231</v>
      </c>
      <c r="E129" s="92" t="s">
        <v>270</v>
      </c>
      <c r="F129" s="44"/>
      <c r="G129" s="33">
        <f t="shared" si="6"/>
        <v>300000</v>
      </c>
      <c r="H129" s="33">
        <f t="shared" si="6"/>
        <v>300000</v>
      </c>
    </row>
    <row r="130" spans="1:8" ht="39.75" customHeight="1">
      <c r="A130" s="174" t="s">
        <v>238</v>
      </c>
      <c r="B130" s="182" t="s">
        <v>331</v>
      </c>
      <c r="C130" s="54" t="s">
        <v>85</v>
      </c>
      <c r="D130" s="70" t="s">
        <v>231</v>
      </c>
      <c r="E130" s="92" t="s">
        <v>237</v>
      </c>
      <c r="F130" s="44"/>
      <c r="G130" s="33">
        <f t="shared" si="6"/>
        <v>300000</v>
      </c>
      <c r="H130" s="33">
        <f t="shared" si="6"/>
        <v>300000</v>
      </c>
    </row>
    <row r="131" spans="1:8" ht="33.75" customHeight="1">
      <c r="A131" s="55" t="s">
        <v>454</v>
      </c>
      <c r="B131" s="183" t="s">
        <v>331</v>
      </c>
      <c r="C131" s="54" t="s">
        <v>85</v>
      </c>
      <c r="D131" s="70" t="s">
        <v>231</v>
      </c>
      <c r="E131" s="92" t="s">
        <v>237</v>
      </c>
      <c r="F131" s="44" t="s">
        <v>81</v>
      </c>
      <c r="G131" s="33">
        <v>300000</v>
      </c>
      <c r="H131" s="33">
        <v>300000</v>
      </c>
    </row>
    <row r="132" spans="1:8" ht="38.25" customHeight="1">
      <c r="A132" s="72" t="s">
        <v>251</v>
      </c>
      <c r="B132" s="183" t="s">
        <v>331</v>
      </c>
      <c r="C132" s="56" t="s">
        <v>85</v>
      </c>
      <c r="D132" s="57" t="s">
        <v>231</v>
      </c>
      <c r="E132" s="58" t="s">
        <v>471</v>
      </c>
      <c r="F132" s="56"/>
      <c r="G132" s="91">
        <f aca="true" t="shared" si="7" ref="G132:H134">SUM(G133)</f>
        <v>20000</v>
      </c>
      <c r="H132" s="91">
        <f t="shared" si="7"/>
        <v>20000</v>
      </c>
    </row>
    <row r="133" spans="1:8" ht="48" customHeight="1">
      <c r="A133" s="55" t="s">
        <v>252</v>
      </c>
      <c r="B133" s="128" t="s">
        <v>331</v>
      </c>
      <c r="C133" s="54" t="s">
        <v>85</v>
      </c>
      <c r="D133" s="70" t="s">
        <v>231</v>
      </c>
      <c r="E133" s="53" t="s">
        <v>39</v>
      </c>
      <c r="F133" s="54"/>
      <c r="G133" s="33">
        <f t="shared" si="7"/>
        <v>20000</v>
      </c>
      <c r="H133" s="33">
        <f t="shared" si="7"/>
        <v>20000</v>
      </c>
    </row>
    <row r="134" spans="1:8" ht="34.5" customHeight="1">
      <c r="A134" s="174" t="s">
        <v>253</v>
      </c>
      <c r="B134" s="128" t="s">
        <v>331</v>
      </c>
      <c r="C134" s="54" t="s">
        <v>85</v>
      </c>
      <c r="D134" s="70" t="s">
        <v>231</v>
      </c>
      <c r="E134" s="53" t="s">
        <v>250</v>
      </c>
      <c r="F134" s="54"/>
      <c r="G134" s="33">
        <f t="shared" si="7"/>
        <v>20000</v>
      </c>
      <c r="H134" s="33">
        <f t="shared" si="7"/>
        <v>20000</v>
      </c>
    </row>
    <row r="135" spans="1:8" ht="14.25" customHeight="1">
      <c r="A135" s="55" t="s">
        <v>454</v>
      </c>
      <c r="B135" s="126" t="s">
        <v>331</v>
      </c>
      <c r="C135" s="54" t="s">
        <v>85</v>
      </c>
      <c r="D135" s="70" t="s">
        <v>231</v>
      </c>
      <c r="E135" s="53" t="s">
        <v>250</v>
      </c>
      <c r="F135" s="54" t="s">
        <v>81</v>
      </c>
      <c r="G135" s="33">
        <v>20000</v>
      </c>
      <c r="H135" s="33">
        <v>20000</v>
      </c>
    </row>
    <row r="136" spans="1:8" ht="23.25" customHeight="1">
      <c r="A136" s="72" t="s">
        <v>515</v>
      </c>
      <c r="B136" s="126" t="s">
        <v>331</v>
      </c>
      <c r="C136" s="54" t="s">
        <v>516</v>
      </c>
      <c r="D136" s="70"/>
      <c r="E136" s="53"/>
      <c r="F136" s="54"/>
      <c r="G136" s="33">
        <f>SUM(G138)</f>
        <v>1670</v>
      </c>
      <c r="H136" s="33">
        <f>SUM(H138)</f>
        <v>2195</v>
      </c>
    </row>
    <row r="137" spans="1:8" ht="18" customHeight="1">
      <c r="A137" s="72" t="s">
        <v>517</v>
      </c>
      <c r="B137" s="181" t="s">
        <v>331</v>
      </c>
      <c r="C137" s="54" t="s">
        <v>516</v>
      </c>
      <c r="D137" s="70" t="s">
        <v>77</v>
      </c>
      <c r="E137" s="53"/>
      <c r="F137" s="54"/>
      <c r="G137" s="33">
        <f>SUM(G138)</f>
        <v>1670</v>
      </c>
      <c r="H137" s="33">
        <f>SUM(H138)</f>
        <v>2195</v>
      </c>
    </row>
    <row r="138" spans="1:8" ht="34.5" customHeight="1">
      <c r="A138" s="72" t="s">
        <v>637</v>
      </c>
      <c r="B138" s="128" t="s">
        <v>331</v>
      </c>
      <c r="C138" s="54" t="s">
        <v>516</v>
      </c>
      <c r="D138" s="70" t="s">
        <v>77</v>
      </c>
      <c r="E138" s="53" t="s">
        <v>640</v>
      </c>
      <c r="F138" s="54"/>
      <c r="G138" s="33">
        <v>1670</v>
      </c>
      <c r="H138" s="33">
        <v>2195</v>
      </c>
    </row>
    <row r="139" spans="1:8" ht="54" customHeight="1">
      <c r="A139" s="55" t="s">
        <v>639</v>
      </c>
      <c r="B139" s="128" t="s">
        <v>331</v>
      </c>
      <c r="C139" s="54" t="s">
        <v>516</v>
      </c>
      <c r="D139" s="70" t="s">
        <v>77</v>
      </c>
      <c r="E139" s="53" t="s">
        <v>638</v>
      </c>
      <c r="F139" s="54"/>
      <c r="G139" s="33">
        <v>1670</v>
      </c>
      <c r="H139" s="33">
        <v>2195</v>
      </c>
    </row>
    <row r="140" spans="1:8" ht="24" customHeight="1">
      <c r="A140" s="55" t="s">
        <v>641</v>
      </c>
      <c r="B140" s="126" t="s">
        <v>331</v>
      </c>
      <c r="C140" s="54" t="s">
        <v>516</v>
      </c>
      <c r="D140" s="70" t="s">
        <v>77</v>
      </c>
      <c r="E140" s="53" t="s">
        <v>642</v>
      </c>
      <c r="F140" s="54"/>
      <c r="G140" s="33">
        <v>1670</v>
      </c>
      <c r="H140" s="33">
        <v>2195</v>
      </c>
    </row>
    <row r="141" spans="1:8" ht="18.75" customHeight="1">
      <c r="A141" s="55" t="s">
        <v>86</v>
      </c>
      <c r="B141" s="181" t="s">
        <v>331</v>
      </c>
      <c r="C141" s="54" t="s">
        <v>516</v>
      </c>
      <c r="D141" s="70" t="s">
        <v>77</v>
      </c>
      <c r="E141" s="53" t="s">
        <v>642</v>
      </c>
      <c r="F141" s="54" t="s">
        <v>375</v>
      </c>
      <c r="G141" s="33">
        <v>1670</v>
      </c>
      <c r="H141" s="33">
        <v>2195</v>
      </c>
    </row>
    <row r="142" spans="1:8" ht="20.25" customHeight="1">
      <c r="A142" s="89" t="s">
        <v>90</v>
      </c>
      <c r="B142" s="128" t="s">
        <v>331</v>
      </c>
      <c r="C142" s="69" t="s">
        <v>92</v>
      </c>
      <c r="D142" s="90"/>
      <c r="E142" s="90"/>
      <c r="F142" s="44"/>
      <c r="G142" s="102">
        <f>SUM(G143,G159,G188,G196)</f>
        <v>258953799</v>
      </c>
      <c r="H142" s="102">
        <f>SUM(H143,H159,H188,H196)</f>
        <v>223328151</v>
      </c>
    </row>
    <row r="143" spans="1:8" ht="24.75" customHeight="1">
      <c r="A143" s="89" t="s">
        <v>91</v>
      </c>
      <c r="B143" s="126" t="s">
        <v>331</v>
      </c>
      <c r="C143" s="69" t="s">
        <v>92</v>
      </c>
      <c r="D143" s="69" t="s">
        <v>75</v>
      </c>
      <c r="E143" s="90"/>
      <c r="F143" s="44"/>
      <c r="G143" s="91">
        <f>SUM(G144+G155)</f>
        <v>43854963</v>
      </c>
      <c r="H143" s="91">
        <f>SUM(H144+H155)</f>
        <v>43856633</v>
      </c>
    </row>
    <row r="144" spans="1:8" ht="36.75" customHeight="1">
      <c r="A144" s="43" t="s">
        <v>315</v>
      </c>
      <c r="B144" s="126" t="s">
        <v>331</v>
      </c>
      <c r="C144" s="44" t="s">
        <v>92</v>
      </c>
      <c r="D144" s="44" t="s">
        <v>75</v>
      </c>
      <c r="E144" s="92" t="s">
        <v>460</v>
      </c>
      <c r="F144" s="44"/>
      <c r="G144" s="33">
        <f>SUM(G145)</f>
        <v>43834963</v>
      </c>
      <c r="H144" s="33">
        <f>SUM(H145)</f>
        <v>43836633</v>
      </c>
    </row>
    <row r="145" spans="1:8" ht="16.5" customHeight="1">
      <c r="A145" s="43" t="s">
        <v>325</v>
      </c>
      <c r="B145" s="126" t="s">
        <v>331</v>
      </c>
      <c r="C145" s="44" t="s">
        <v>92</v>
      </c>
      <c r="D145" s="44" t="s">
        <v>75</v>
      </c>
      <c r="E145" s="92" t="s">
        <v>294</v>
      </c>
      <c r="F145" s="44"/>
      <c r="G145" s="33">
        <f>SUM(G146+G149+G153)</f>
        <v>43834963</v>
      </c>
      <c r="H145" s="33">
        <f>SUM(H146+H149+H153)</f>
        <v>43836633</v>
      </c>
    </row>
    <row r="146" spans="1:8" ht="37.5" customHeight="1">
      <c r="A146" s="43" t="s">
        <v>475</v>
      </c>
      <c r="B146" s="181" t="s">
        <v>331</v>
      </c>
      <c r="C146" s="44" t="s">
        <v>92</v>
      </c>
      <c r="D146" s="44" t="s">
        <v>75</v>
      </c>
      <c r="E146" s="92" t="s">
        <v>321</v>
      </c>
      <c r="F146" s="44"/>
      <c r="G146" s="33">
        <f>SUM(G147:G148)</f>
        <v>22563364</v>
      </c>
      <c r="H146" s="33">
        <f>SUM(H147:H148)</f>
        <v>22563364</v>
      </c>
    </row>
    <row r="147" spans="1:8" ht="50.25" customHeight="1">
      <c r="A147" s="98" t="s">
        <v>453</v>
      </c>
      <c r="B147" s="182" t="s">
        <v>331</v>
      </c>
      <c r="C147" s="44" t="s">
        <v>92</v>
      </c>
      <c r="D147" s="44" t="s">
        <v>75</v>
      </c>
      <c r="E147" s="92" t="s">
        <v>321</v>
      </c>
      <c r="F147" s="44" t="s">
        <v>78</v>
      </c>
      <c r="G147" s="33">
        <v>22393334</v>
      </c>
      <c r="H147" s="33">
        <v>22393334</v>
      </c>
    </row>
    <row r="148" spans="1:8" ht="39" customHeight="1">
      <c r="A148" s="94" t="s">
        <v>454</v>
      </c>
      <c r="B148" s="183" t="s">
        <v>331</v>
      </c>
      <c r="C148" s="44" t="s">
        <v>92</v>
      </c>
      <c r="D148" s="44" t="s">
        <v>75</v>
      </c>
      <c r="E148" s="92" t="s">
        <v>321</v>
      </c>
      <c r="F148" s="44" t="s">
        <v>81</v>
      </c>
      <c r="G148" s="33">
        <v>170030</v>
      </c>
      <c r="H148" s="33">
        <v>170030</v>
      </c>
    </row>
    <row r="149" spans="1:8" ht="39" customHeight="1">
      <c r="A149" s="43" t="s">
        <v>470</v>
      </c>
      <c r="B149" s="183" t="s">
        <v>331</v>
      </c>
      <c r="C149" s="44" t="s">
        <v>92</v>
      </c>
      <c r="D149" s="44" t="s">
        <v>75</v>
      </c>
      <c r="E149" s="92" t="s">
        <v>322</v>
      </c>
      <c r="F149" s="44"/>
      <c r="G149" s="33">
        <f>SUM(G150:G152)</f>
        <v>21247057</v>
      </c>
      <c r="H149" s="33">
        <f>SUM(H150:H152)</f>
        <v>21248727</v>
      </c>
    </row>
    <row r="150" spans="1:8" ht="47.25" customHeight="1">
      <c r="A150" s="98" t="s">
        <v>453</v>
      </c>
      <c r="B150" s="128" t="s">
        <v>331</v>
      </c>
      <c r="C150" s="44" t="s">
        <v>92</v>
      </c>
      <c r="D150" s="44" t="s">
        <v>75</v>
      </c>
      <c r="E150" s="92" t="s">
        <v>322</v>
      </c>
      <c r="F150" s="44" t="s">
        <v>78</v>
      </c>
      <c r="G150" s="33">
        <v>9065000</v>
      </c>
      <c r="H150" s="33">
        <v>9065000</v>
      </c>
    </row>
    <row r="151" spans="1:8" ht="33.75" customHeight="1">
      <c r="A151" s="94" t="s">
        <v>454</v>
      </c>
      <c r="B151" s="126" t="s">
        <v>331</v>
      </c>
      <c r="C151" s="44" t="s">
        <v>92</v>
      </c>
      <c r="D151" s="44" t="s">
        <v>75</v>
      </c>
      <c r="E151" s="92" t="s">
        <v>322</v>
      </c>
      <c r="F151" s="44" t="s">
        <v>81</v>
      </c>
      <c r="G151" s="33">
        <v>11039850</v>
      </c>
      <c r="H151" s="33">
        <v>11041520</v>
      </c>
    </row>
    <row r="152" spans="1:8" ht="17.25" customHeight="1">
      <c r="A152" s="43" t="s">
        <v>83</v>
      </c>
      <c r="B152" s="181" t="s">
        <v>331</v>
      </c>
      <c r="C152" s="44" t="s">
        <v>92</v>
      </c>
      <c r="D152" s="44" t="s">
        <v>75</v>
      </c>
      <c r="E152" s="92" t="s">
        <v>322</v>
      </c>
      <c r="F152" s="44" t="s">
        <v>82</v>
      </c>
      <c r="G152" s="33">
        <v>1142207</v>
      </c>
      <c r="H152" s="33">
        <v>1142207</v>
      </c>
    </row>
    <row r="153" spans="1:8" ht="54" customHeight="1">
      <c r="A153" s="43" t="s">
        <v>686</v>
      </c>
      <c r="B153" s="128" t="s">
        <v>331</v>
      </c>
      <c r="C153" s="44" t="s">
        <v>92</v>
      </c>
      <c r="D153" s="44" t="s">
        <v>75</v>
      </c>
      <c r="E153" s="92" t="s">
        <v>323</v>
      </c>
      <c r="F153" s="44"/>
      <c r="G153" s="33">
        <f>SUM(G154)</f>
        <v>24542</v>
      </c>
      <c r="H153" s="33">
        <f>SUM(H154)</f>
        <v>24542</v>
      </c>
    </row>
    <row r="154" spans="1:8" ht="52.5" customHeight="1">
      <c r="A154" s="98" t="s">
        <v>453</v>
      </c>
      <c r="B154" s="126" t="s">
        <v>331</v>
      </c>
      <c r="C154" s="44" t="s">
        <v>92</v>
      </c>
      <c r="D154" s="44" t="s">
        <v>75</v>
      </c>
      <c r="E154" s="92" t="s">
        <v>324</v>
      </c>
      <c r="F154" s="44" t="s">
        <v>78</v>
      </c>
      <c r="G154" s="33">
        <v>24542</v>
      </c>
      <c r="H154" s="33">
        <v>24542</v>
      </c>
    </row>
    <row r="155" spans="1:8" ht="47.25" customHeight="1">
      <c r="A155" s="72" t="s">
        <v>246</v>
      </c>
      <c r="B155" s="126" t="s">
        <v>331</v>
      </c>
      <c r="C155" s="56" t="s">
        <v>92</v>
      </c>
      <c r="D155" s="57" t="s">
        <v>75</v>
      </c>
      <c r="E155" s="58" t="s">
        <v>461</v>
      </c>
      <c r="F155" s="56"/>
      <c r="G155" s="91">
        <f aca="true" t="shared" si="8" ref="G155:H157">SUM(G156)</f>
        <v>20000</v>
      </c>
      <c r="H155" s="91">
        <f t="shared" si="8"/>
        <v>20000</v>
      </c>
    </row>
    <row r="156" spans="1:8" s="3" customFormat="1" ht="53.25" customHeight="1">
      <c r="A156" s="94" t="s">
        <v>247</v>
      </c>
      <c r="B156" s="126" t="s">
        <v>331</v>
      </c>
      <c r="C156" s="44" t="s">
        <v>92</v>
      </c>
      <c r="D156" s="61" t="s">
        <v>75</v>
      </c>
      <c r="E156" s="92" t="s">
        <v>59</v>
      </c>
      <c r="F156" s="44"/>
      <c r="G156" s="33">
        <f t="shared" si="8"/>
        <v>20000</v>
      </c>
      <c r="H156" s="33">
        <f t="shared" si="8"/>
        <v>20000</v>
      </c>
    </row>
    <row r="157" spans="1:8" s="3" customFormat="1" ht="26.25" customHeight="1">
      <c r="A157" s="96" t="s">
        <v>249</v>
      </c>
      <c r="B157" s="181" t="s">
        <v>331</v>
      </c>
      <c r="C157" s="44" t="s">
        <v>92</v>
      </c>
      <c r="D157" s="61" t="s">
        <v>75</v>
      </c>
      <c r="E157" s="92" t="s">
        <v>248</v>
      </c>
      <c r="F157" s="44"/>
      <c r="G157" s="33">
        <f t="shared" si="8"/>
        <v>20000</v>
      </c>
      <c r="H157" s="33">
        <f t="shared" si="8"/>
        <v>20000</v>
      </c>
    </row>
    <row r="158" spans="1:8" s="3" customFormat="1" ht="33" customHeight="1">
      <c r="A158" s="94" t="s">
        <v>454</v>
      </c>
      <c r="B158" s="182" t="s">
        <v>331</v>
      </c>
      <c r="C158" s="44" t="s">
        <v>92</v>
      </c>
      <c r="D158" s="61" t="s">
        <v>75</v>
      </c>
      <c r="E158" s="92" t="s">
        <v>248</v>
      </c>
      <c r="F158" s="44" t="s">
        <v>81</v>
      </c>
      <c r="G158" s="33">
        <v>20000</v>
      </c>
      <c r="H158" s="33">
        <v>20000</v>
      </c>
    </row>
    <row r="159" spans="1:8" s="15" customFormat="1" ht="30" customHeight="1">
      <c r="A159" s="89" t="s">
        <v>93</v>
      </c>
      <c r="B159" s="183" t="s">
        <v>331</v>
      </c>
      <c r="C159" s="69" t="s">
        <v>92</v>
      </c>
      <c r="D159" s="69" t="s">
        <v>77</v>
      </c>
      <c r="E159" s="90"/>
      <c r="F159" s="44"/>
      <c r="G159" s="102">
        <f>SUM(G160+G184)</f>
        <v>207304826</v>
      </c>
      <c r="H159" s="102">
        <f>SUM(H160+H184)</f>
        <v>171677508</v>
      </c>
    </row>
    <row r="160" spans="1:8" s="3" customFormat="1" ht="36.75" customHeight="1">
      <c r="A160" s="43" t="s">
        <v>315</v>
      </c>
      <c r="B160" s="183" t="s">
        <v>331</v>
      </c>
      <c r="C160" s="44" t="s">
        <v>92</v>
      </c>
      <c r="D160" s="44" t="s">
        <v>77</v>
      </c>
      <c r="E160" s="92" t="s">
        <v>460</v>
      </c>
      <c r="F160" s="44"/>
      <c r="G160" s="103">
        <f>SUM(G161+G175)</f>
        <v>207254826</v>
      </c>
      <c r="H160" s="103">
        <f>SUM(H161+H175)</f>
        <v>171627508</v>
      </c>
    </row>
    <row r="161" spans="1:8" s="3" customFormat="1" ht="31.5" customHeight="1">
      <c r="A161" s="93" t="s">
        <v>326</v>
      </c>
      <c r="B161" s="128" t="s">
        <v>331</v>
      </c>
      <c r="C161" s="69" t="s">
        <v>92</v>
      </c>
      <c r="D161" s="69" t="s">
        <v>77</v>
      </c>
      <c r="E161" s="90" t="s">
        <v>294</v>
      </c>
      <c r="F161" s="69"/>
      <c r="G161" s="102">
        <f>SUM(G162+G167+G170+G173+G165)</f>
        <v>190183618</v>
      </c>
      <c r="H161" s="102">
        <f>SUM(H162+H167+H170+H173+H165)</f>
        <v>154556300</v>
      </c>
    </row>
    <row r="162" spans="1:8" s="3" customFormat="1" ht="20.25" customHeight="1">
      <c r="A162" s="43" t="s">
        <v>63</v>
      </c>
      <c r="B162" s="126" t="s">
        <v>331</v>
      </c>
      <c r="C162" s="44" t="s">
        <v>92</v>
      </c>
      <c r="D162" s="44" t="s">
        <v>77</v>
      </c>
      <c r="E162" s="92" t="s">
        <v>327</v>
      </c>
      <c r="F162" s="44"/>
      <c r="G162" s="33">
        <f>SUM(G163:G164)</f>
        <v>155696139</v>
      </c>
      <c r="H162" s="33">
        <f>SUM(H163:H164)</f>
        <v>121283398</v>
      </c>
    </row>
    <row r="163" spans="1:8" s="3" customFormat="1" ht="15.75" customHeight="1">
      <c r="A163" s="98" t="s">
        <v>453</v>
      </c>
      <c r="B163" s="181" t="s">
        <v>331</v>
      </c>
      <c r="C163" s="44" t="s">
        <v>92</v>
      </c>
      <c r="D163" s="44" t="s">
        <v>77</v>
      </c>
      <c r="E163" s="92" t="s">
        <v>327</v>
      </c>
      <c r="F163" s="44" t="s">
        <v>78</v>
      </c>
      <c r="G163" s="33">
        <v>149573961</v>
      </c>
      <c r="H163" s="33">
        <v>121283398</v>
      </c>
    </row>
    <row r="164" spans="1:8" s="3" customFormat="1" ht="15.75" customHeight="1">
      <c r="A164" s="94" t="s">
        <v>454</v>
      </c>
      <c r="B164" s="128" t="s">
        <v>331</v>
      </c>
      <c r="C164" s="44" t="s">
        <v>92</v>
      </c>
      <c r="D164" s="44" t="s">
        <v>77</v>
      </c>
      <c r="E164" s="92" t="s">
        <v>327</v>
      </c>
      <c r="F164" s="44" t="s">
        <v>81</v>
      </c>
      <c r="G164" s="33">
        <v>6122178</v>
      </c>
      <c r="H164" s="33">
        <v>0</v>
      </c>
    </row>
    <row r="165" spans="1:8" ht="47.25" customHeight="1">
      <c r="A165" s="98" t="s">
        <v>687</v>
      </c>
      <c r="B165" s="126" t="s">
        <v>331</v>
      </c>
      <c r="C165" s="44" t="s">
        <v>92</v>
      </c>
      <c r="D165" s="44" t="s">
        <v>77</v>
      </c>
      <c r="E165" s="92" t="s">
        <v>328</v>
      </c>
      <c r="F165" s="44"/>
      <c r="G165" s="33">
        <f>SUM(G166)</f>
        <v>2287447</v>
      </c>
      <c r="H165" s="33">
        <f>SUM(H166)</f>
        <v>2287447</v>
      </c>
    </row>
    <row r="166" spans="1:8" ht="51.75" customHeight="1">
      <c r="A166" s="98" t="s">
        <v>453</v>
      </c>
      <c r="B166" s="126" t="s">
        <v>331</v>
      </c>
      <c r="C166" s="44" t="s">
        <v>92</v>
      </c>
      <c r="D166" s="44" t="s">
        <v>77</v>
      </c>
      <c r="E166" s="92" t="s">
        <v>328</v>
      </c>
      <c r="F166" s="44" t="s">
        <v>78</v>
      </c>
      <c r="G166" s="33">
        <v>2287447</v>
      </c>
      <c r="H166" s="33">
        <v>2287447</v>
      </c>
    </row>
    <row r="167" spans="1:8" ht="38.25" customHeight="1">
      <c r="A167" s="43" t="s">
        <v>470</v>
      </c>
      <c r="B167" s="126" t="s">
        <v>331</v>
      </c>
      <c r="C167" s="44" t="s">
        <v>92</v>
      </c>
      <c r="D167" s="44" t="s">
        <v>77</v>
      </c>
      <c r="E167" s="92" t="s">
        <v>322</v>
      </c>
      <c r="F167" s="44"/>
      <c r="G167" s="103">
        <f>SUM(G169+G168)</f>
        <v>28222766</v>
      </c>
      <c r="H167" s="103">
        <f>SUM(H169+H168)</f>
        <v>27008189</v>
      </c>
    </row>
    <row r="168" spans="1:8" ht="18" customHeight="1">
      <c r="A168" s="94" t="s">
        <v>454</v>
      </c>
      <c r="B168" s="181" t="s">
        <v>331</v>
      </c>
      <c r="C168" s="44" t="s">
        <v>92</v>
      </c>
      <c r="D168" s="44" t="s">
        <v>77</v>
      </c>
      <c r="E168" s="92" t="s">
        <v>322</v>
      </c>
      <c r="F168" s="44" t="s">
        <v>81</v>
      </c>
      <c r="G168" s="103">
        <v>25129142</v>
      </c>
      <c r="H168" s="103">
        <v>23996592</v>
      </c>
    </row>
    <row r="169" spans="1:8" ht="24" customHeight="1">
      <c r="A169" s="43" t="s">
        <v>83</v>
      </c>
      <c r="B169" s="182" t="s">
        <v>331</v>
      </c>
      <c r="C169" s="44" t="s">
        <v>92</v>
      </c>
      <c r="D169" s="44" t="s">
        <v>77</v>
      </c>
      <c r="E169" s="92" t="s">
        <v>322</v>
      </c>
      <c r="F169" s="44" t="s">
        <v>82</v>
      </c>
      <c r="G169" s="33">
        <v>3093624</v>
      </c>
      <c r="H169" s="33">
        <v>3011597</v>
      </c>
    </row>
    <row r="170" spans="1:8" ht="18.75" customHeight="1">
      <c r="A170" s="43" t="s">
        <v>688</v>
      </c>
      <c r="B170" s="183" t="s">
        <v>331</v>
      </c>
      <c r="C170" s="44" t="s">
        <v>92</v>
      </c>
      <c r="D170" s="44" t="s">
        <v>77</v>
      </c>
      <c r="E170" s="92" t="s">
        <v>324</v>
      </c>
      <c r="F170" s="44"/>
      <c r="G170" s="33">
        <f>SUM(G171+G172)</f>
        <v>1120816</v>
      </c>
      <c r="H170" s="33">
        <f>SUM(H171+H172)</f>
        <v>1120816</v>
      </c>
    </row>
    <row r="171" spans="1:8" ht="48.75" customHeight="1">
      <c r="A171" s="98" t="s">
        <v>453</v>
      </c>
      <c r="B171" s="183" t="s">
        <v>331</v>
      </c>
      <c r="C171" s="44" t="s">
        <v>92</v>
      </c>
      <c r="D171" s="44" t="s">
        <v>77</v>
      </c>
      <c r="E171" s="92" t="s">
        <v>324</v>
      </c>
      <c r="F171" s="44" t="s">
        <v>78</v>
      </c>
      <c r="G171" s="33">
        <v>984268</v>
      </c>
      <c r="H171" s="33">
        <v>984268</v>
      </c>
    </row>
    <row r="172" spans="1:8" s="3" customFormat="1" ht="17.25" customHeight="1">
      <c r="A172" s="94" t="s">
        <v>104</v>
      </c>
      <c r="B172" s="128" t="s">
        <v>331</v>
      </c>
      <c r="C172" s="44" t="s">
        <v>92</v>
      </c>
      <c r="D172" s="44" t="s">
        <v>77</v>
      </c>
      <c r="E172" s="92" t="s">
        <v>324</v>
      </c>
      <c r="F172" s="44" t="s">
        <v>103</v>
      </c>
      <c r="G172" s="33">
        <v>136548</v>
      </c>
      <c r="H172" s="33">
        <v>136548</v>
      </c>
    </row>
    <row r="173" spans="1:8" ht="49.5" customHeight="1">
      <c r="A173" s="94" t="s">
        <v>356</v>
      </c>
      <c r="B173" s="128" t="s">
        <v>331</v>
      </c>
      <c r="C173" s="44" t="s">
        <v>92</v>
      </c>
      <c r="D173" s="44" t="s">
        <v>77</v>
      </c>
      <c r="E173" s="92" t="s">
        <v>355</v>
      </c>
      <c r="F173" s="44"/>
      <c r="G173" s="33">
        <f>SUM(G174)</f>
        <v>2856450</v>
      </c>
      <c r="H173" s="33">
        <f>SUM(H174)</f>
        <v>2856450</v>
      </c>
    </row>
    <row r="174" spans="1:8" ht="16.5" customHeight="1">
      <c r="A174" s="94" t="s">
        <v>454</v>
      </c>
      <c r="B174" s="126" t="s">
        <v>331</v>
      </c>
      <c r="C174" s="44" t="s">
        <v>92</v>
      </c>
      <c r="D174" s="44" t="s">
        <v>77</v>
      </c>
      <c r="E174" s="92" t="s">
        <v>355</v>
      </c>
      <c r="F174" s="44" t="s">
        <v>81</v>
      </c>
      <c r="G174" s="33">
        <v>2856450</v>
      </c>
      <c r="H174" s="33">
        <v>2856450</v>
      </c>
    </row>
    <row r="175" spans="1:8" ht="52.5" customHeight="1">
      <c r="A175" s="93" t="s">
        <v>330</v>
      </c>
      <c r="B175" s="181" t="s">
        <v>331</v>
      </c>
      <c r="C175" s="69" t="s">
        <v>92</v>
      </c>
      <c r="D175" s="69" t="s">
        <v>77</v>
      </c>
      <c r="E175" s="90" t="s">
        <v>329</v>
      </c>
      <c r="F175" s="69"/>
      <c r="G175" s="91">
        <f>SUM(G176+G182+G180)</f>
        <v>17071208</v>
      </c>
      <c r="H175" s="91">
        <f>SUM(H176+H182+H180)</f>
        <v>17071208</v>
      </c>
    </row>
    <row r="176" spans="1:8" ht="33.75" customHeight="1">
      <c r="A176" s="43" t="s">
        <v>470</v>
      </c>
      <c r="B176" s="128" t="s">
        <v>331</v>
      </c>
      <c r="C176" s="44" t="s">
        <v>92</v>
      </c>
      <c r="D176" s="44" t="s">
        <v>77</v>
      </c>
      <c r="E176" s="92" t="s">
        <v>353</v>
      </c>
      <c r="F176" s="44"/>
      <c r="G176" s="33">
        <f>SUM(G177:G179)</f>
        <v>16967638</v>
      </c>
      <c r="H176" s="33">
        <f>SUM(H177:H179)</f>
        <v>16967638</v>
      </c>
    </row>
    <row r="177" spans="1:8" ht="51" customHeight="1">
      <c r="A177" s="98" t="s">
        <v>453</v>
      </c>
      <c r="B177" s="126" t="s">
        <v>331</v>
      </c>
      <c r="C177" s="44" t="s">
        <v>92</v>
      </c>
      <c r="D177" s="44" t="s">
        <v>77</v>
      </c>
      <c r="E177" s="92" t="s">
        <v>353</v>
      </c>
      <c r="F177" s="44" t="s">
        <v>78</v>
      </c>
      <c r="G177" s="33">
        <v>16445100</v>
      </c>
      <c r="H177" s="33">
        <v>16445100</v>
      </c>
    </row>
    <row r="178" spans="1:8" ht="36" customHeight="1">
      <c r="A178" s="94" t="s">
        <v>454</v>
      </c>
      <c r="B178" s="181" t="s">
        <v>331</v>
      </c>
      <c r="C178" s="44" t="s">
        <v>92</v>
      </c>
      <c r="D178" s="44" t="s">
        <v>77</v>
      </c>
      <c r="E178" s="92" t="s">
        <v>353</v>
      </c>
      <c r="F178" s="44" t="s">
        <v>81</v>
      </c>
      <c r="G178" s="33">
        <v>457010</v>
      </c>
      <c r="H178" s="33">
        <v>457010</v>
      </c>
    </row>
    <row r="179" spans="1:8" ht="22.5" customHeight="1">
      <c r="A179" s="43" t="s">
        <v>83</v>
      </c>
      <c r="B179" s="128" t="s">
        <v>331</v>
      </c>
      <c r="C179" s="44" t="s">
        <v>92</v>
      </c>
      <c r="D179" s="44" t="s">
        <v>77</v>
      </c>
      <c r="E179" s="92" t="s">
        <v>353</v>
      </c>
      <c r="F179" s="44" t="s">
        <v>82</v>
      </c>
      <c r="G179" s="33">
        <v>65528</v>
      </c>
      <c r="H179" s="33">
        <v>65528</v>
      </c>
    </row>
    <row r="180" spans="1:8" ht="48" customHeight="1">
      <c r="A180" s="43" t="s">
        <v>688</v>
      </c>
      <c r="B180" s="124" t="s">
        <v>331</v>
      </c>
      <c r="C180" s="44" t="s">
        <v>92</v>
      </c>
      <c r="D180" s="44" t="s">
        <v>77</v>
      </c>
      <c r="E180" s="92" t="s">
        <v>689</v>
      </c>
      <c r="F180" s="44"/>
      <c r="G180" s="33">
        <f>SUM(G181)</f>
        <v>3570</v>
      </c>
      <c r="H180" s="33">
        <f>SUM(H181)</f>
        <v>3570</v>
      </c>
    </row>
    <row r="181" spans="1:8" ht="53.25" customHeight="1">
      <c r="A181" s="98" t="s">
        <v>453</v>
      </c>
      <c r="B181" s="126" t="s">
        <v>331</v>
      </c>
      <c r="C181" s="44" t="s">
        <v>92</v>
      </c>
      <c r="D181" s="44" t="s">
        <v>77</v>
      </c>
      <c r="E181" s="92" t="s">
        <v>689</v>
      </c>
      <c r="F181" s="44" t="s">
        <v>78</v>
      </c>
      <c r="G181" s="33">
        <v>3570</v>
      </c>
      <c r="H181" s="33">
        <v>3570</v>
      </c>
    </row>
    <row r="182" spans="1:8" s="15" customFormat="1" ht="17.25" customHeight="1">
      <c r="A182" s="98" t="s">
        <v>358</v>
      </c>
      <c r="B182" s="181" t="s">
        <v>331</v>
      </c>
      <c r="C182" s="44" t="s">
        <v>92</v>
      </c>
      <c r="D182" s="44" t="s">
        <v>77</v>
      </c>
      <c r="E182" s="92" t="s">
        <v>357</v>
      </c>
      <c r="F182" s="44"/>
      <c r="G182" s="33">
        <f>SUM(G183)</f>
        <v>100000</v>
      </c>
      <c r="H182" s="33">
        <f>SUM(H183)</f>
        <v>100000</v>
      </c>
    </row>
    <row r="183" spans="1:8" s="3" customFormat="1" ht="30.75" customHeight="1">
      <c r="A183" s="94" t="s">
        <v>454</v>
      </c>
      <c r="B183" s="128" t="s">
        <v>331</v>
      </c>
      <c r="C183" s="44" t="s">
        <v>92</v>
      </c>
      <c r="D183" s="44" t="s">
        <v>77</v>
      </c>
      <c r="E183" s="92" t="s">
        <v>357</v>
      </c>
      <c r="F183" s="44" t="s">
        <v>81</v>
      </c>
      <c r="G183" s="33">
        <v>100000</v>
      </c>
      <c r="H183" s="33">
        <v>100000</v>
      </c>
    </row>
    <row r="184" spans="1:8" s="3" customFormat="1" ht="44.25" customHeight="1">
      <c r="A184" s="170" t="s">
        <v>232</v>
      </c>
      <c r="B184" s="128" t="s">
        <v>331</v>
      </c>
      <c r="C184" s="69" t="s">
        <v>92</v>
      </c>
      <c r="D184" s="69" t="s">
        <v>77</v>
      </c>
      <c r="E184" s="90" t="s">
        <v>233</v>
      </c>
      <c r="F184" s="69"/>
      <c r="G184" s="91">
        <f aca="true" t="shared" si="9" ref="G184:H186">SUM(G185)</f>
        <v>50000</v>
      </c>
      <c r="H184" s="91">
        <f t="shared" si="9"/>
        <v>50000</v>
      </c>
    </row>
    <row r="185" spans="1:8" s="3" customFormat="1" ht="66.75" customHeight="1">
      <c r="A185" s="94" t="s">
        <v>690</v>
      </c>
      <c r="B185" s="126" t="s">
        <v>331</v>
      </c>
      <c r="C185" s="44" t="s">
        <v>92</v>
      </c>
      <c r="D185" s="44" t="s">
        <v>77</v>
      </c>
      <c r="E185" s="92" t="s">
        <v>691</v>
      </c>
      <c r="F185" s="44"/>
      <c r="G185" s="33">
        <f t="shared" si="9"/>
        <v>50000</v>
      </c>
      <c r="H185" s="33">
        <f t="shared" si="9"/>
        <v>50000</v>
      </c>
    </row>
    <row r="186" spans="1:8" s="3" customFormat="1" ht="16.5" customHeight="1">
      <c r="A186" s="94" t="s">
        <v>692</v>
      </c>
      <c r="B186" s="181" t="s">
        <v>331</v>
      </c>
      <c r="C186" s="44" t="s">
        <v>92</v>
      </c>
      <c r="D186" s="44" t="s">
        <v>77</v>
      </c>
      <c r="E186" s="92" t="s">
        <v>693</v>
      </c>
      <c r="F186" s="44"/>
      <c r="G186" s="33">
        <f t="shared" si="9"/>
        <v>50000</v>
      </c>
      <c r="H186" s="33">
        <f t="shared" si="9"/>
        <v>50000</v>
      </c>
    </row>
    <row r="187" spans="1:8" s="3" customFormat="1" ht="15.75" customHeight="1">
      <c r="A187" s="94" t="s">
        <v>454</v>
      </c>
      <c r="B187" s="128" t="s">
        <v>331</v>
      </c>
      <c r="C187" s="44" t="s">
        <v>92</v>
      </c>
      <c r="D187" s="44" t="s">
        <v>77</v>
      </c>
      <c r="E187" s="92" t="s">
        <v>693</v>
      </c>
      <c r="F187" s="44" t="s">
        <v>81</v>
      </c>
      <c r="G187" s="33">
        <v>50000</v>
      </c>
      <c r="H187" s="33">
        <v>50000</v>
      </c>
    </row>
    <row r="188" spans="1:8" ht="28.5" customHeight="1">
      <c r="A188" s="89" t="s">
        <v>94</v>
      </c>
      <c r="B188" s="126" t="s">
        <v>331</v>
      </c>
      <c r="C188" s="69" t="s">
        <v>92</v>
      </c>
      <c r="D188" s="69" t="s">
        <v>92</v>
      </c>
      <c r="E188" s="90"/>
      <c r="F188" s="44"/>
      <c r="G188" s="91">
        <f>SUM(G189)</f>
        <v>936000</v>
      </c>
      <c r="H188" s="91">
        <f>SUM(H189)</f>
        <v>936000</v>
      </c>
    </row>
    <row r="189" spans="1:8" ht="18.75" customHeight="1">
      <c r="A189" s="101" t="s">
        <v>304</v>
      </c>
      <c r="B189" s="126" t="s">
        <v>331</v>
      </c>
      <c r="C189" s="69" t="s">
        <v>92</v>
      </c>
      <c r="D189" s="69" t="s">
        <v>92</v>
      </c>
      <c r="E189" s="90" t="s">
        <v>487</v>
      </c>
      <c r="F189" s="69"/>
      <c r="G189" s="91">
        <f>SUM(G190+G193)</f>
        <v>936000</v>
      </c>
      <c r="H189" s="91">
        <f>SUM(H190+H193)</f>
        <v>936000</v>
      </c>
    </row>
    <row r="190" spans="1:8" ht="16.5" customHeight="1">
      <c r="A190" s="104" t="s">
        <v>299</v>
      </c>
      <c r="B190" s="126" t="s">
        <v>331</v>
      </c>
      <c r="C190" s="44" t="s">
        <v>92</v>
      </c>
      <c r="D190" s="44" t="s">
        <v>92</v>
      </c>
      <c r="E190" s="92" t="s">
        <v>300</v>
      </c>
      <c r="F190" s="44"/>
      <c r="G190" s="33">
        <f>SUM(G191)</f>
        <v>80000</v>
      </c>
      <c r="H190" s="33">
        <f>SUM(H191)</f>
        <v>80000</v>
      </c>
    </row>
    <row r="191" spans="1:8" ht="16.5" customHeight="1">
      <c r="A191" s="105" t="s">
        <v>480</v>
      </c>
      <c r="B191" s="181" t="s">
        <v>331</v>
      </c>
      <c r="C191" s="44" t="s">
        <v>92</v>
      </c>
      <c r="D191" s="44" t="s">
        <v>92</v>
      </c>
      <c r="E191" s="92" t="s">
        <v>305</v>
      </c>
      <c r="F191" s="44"/>
      <c r="G191" s="33">
        <f>SUM(G192)</f>
        <v>80000</v>
      </c>
      <c r="H191" s="33">
        <f>SUM(H192)</f>
        <v>80000</v>
      </c>
    </row>
    <row r="192" spans="1:8" ht="33.75" customHeight="1">
      <c r="A192" s="94" t="s">
        <v>454</v>
      </c>
      <c r="B192" s="182" t="s">
        <v>331</v>
      </c>
      <c r="C192" s="44" t="s">
        <v>92</v>
      </c>
      <c r="D192" s="44" t="s">
        <v>92</v>
      </c>
      <c r="E192" s="92" t="s">
        <v>305</v>
      </c>
      <c r="F192" s="44" t="s">
        <v>81</v>
      </c>
      <c r="G192" s="33">
        <v>80000</v>
      </c>
      <c r="H192" s="33">
        <v>80000</v>
      </c>
    </row>
    <row r="193" spans="1:8" s="15" customFormat="1" ht="61.5" customHeight="1">
      <c r="A193" s="106" t="s">
        <v>307</v>
      </c>
      <c r="B193" s="183" t="s">
        <v>331</v>
      </c>
      <c r="C193" s="44" t="s">
        <v>92</v>
      </c>
      <c r="D193" s="44" t="s">
        <v>92</v>
      </c>
      <c r="E193" s="92" t="s">
        <v>306</v>
      </c>
      <c r="F193" s="44"/>
      <c r="G193" s="33">
        <f>SUM(G194)</f>
        <v>856000</v>
      </c>
      <c r="H193" s="33">
        <f>SUM(H194)</f>
        <v>856000</v>
      </c>
    </row>
    <row r="194" spans="1:8" s="3" customFormat="1" ht="33" customHeight="1">
      <c r="A194" s="41" t="s">
        <v>309</v>
      </c>
      <c r="B194" s="183" t="s">
        <v>331</v>
      </c>
      <c r="C194" s="44" t="s">
        <v>92</v>
      </c>
      <c r="D194" s="44" t="s">
        <v>92</v>
      </c>
      <c r="E194" s="92" t="s">
        <v>308</v>
      </c>
      <c r="F194" s="44"/>
      <c r="G194" s="33">
        <f>SUM(G195:G195)</f>
        <v>856000</v>
      </c>
      <c r="H194" s="33">
        <f>SUM(H195:H195)</f>
        <v>856000</v>
      </c>
    </row>
    <row r="195" spans="1:8" s="3" customFormat="1" ht="24" customHeight="1">
      <c r="A195" s="94" t="s">
        <v>104</v>
      </c>
      <c r="B195" s="128" t="s">
        <v>331</v>
      </c>
      <c r="C195" s="44" t="s">
        <v>92</v>
      </c>
      <c r="D195" s="44" t="s">
        <v>92</v>
      </c>
      <c r="E195" s="92" t="s">
        <v>308</v>
      </c>
      <c r="F195" s="44" t="s">
        <v>103</v>
      </c>
      <c r="G195" s="33">
        <v>856000</v>
      </c>
      <c r="H195" s="33">
        <v>856000</v>
      </c>
    </row>
    <row r="196" spans="1:8" ht="24" customHeight="1">
      <c r="A196" s="89" t="s">
        <v>95</v>
      </c>
      <c r="B196" s="126" t="s">
        <v>331</v>
      </c>
      <c r="C196" s="69" t="s">
        <v>92</v>
      </c>
      <c r="D196" s="69" t="s">
        <v>96</v>
      </c>
      <c r="E196" s="90"/>
      <c r="F196" s="44"/>
      <c r="G196" s="91">
        <f>SUM(G197)</f>
        <v>6858010</v>
      </c>
      <c r="H196" s="91">
        <f>SUM(H197)</f>
        <v>6858010</v>
      </c>
    </row>
    <row r="197" spans="1:8" ht="30" customHeight="1">
      <c r="A197" s="88" t="s">
        <v>296</v>
      </c>
      <c r="B197" s="181" t="s">
        <v>331</v>
      </c>
      <c r="C197" s="44" t="s">
        <v>92</v>
      </c>
      <c r="D197" s="44" t="s">
        <v>96</v>
      </c>
      <c r="E197" s="44" t="s">
        <v>460</v>
      </c>
      <c r="F197" s="44"/>
      <c r="G197" s="33">
        <f>SUM(G198)</f>
        <v>6858010</v>
      </c>
      <c r="H197" s="33">
        <f>SUM(H198)</f>
        <v>6858010</v>
      </c>
    </row>
    <row r="198" spans="1:8" ht="16.5" customHeight="1">
      <c r="A198" s="98" t="s">
        <v>352</v>
      </c>
      <c r="B198" s="128" t="s">
        <v>331</v>
      </c>
      <c r="C198" s="44" t="s">
        <v>92</v>
      </c>
      <c r="D198" s="44" t="s">
        <v>96</v>
      </c>
      <c r="E198" s="44" t="s">
        <v>54</v>
      </c>
      <c r="F198" s="44"/>
      <c r="G198" s="33">
        <f>SUM(G199+G201+G205)</f>
        <v>6858010</v>
      </c>
      <c r="H198" s="33">
        <f>SUM(H199+H201+H205)</f>
        <v>6858010</v>
      </c>
    </row>
    <row r="199" spans="1:8" ht="17.25" customHeight="1">
      <c r="A199" s="43" t="s">
        <v>64</v>
      </c>
      <c r="B199" s="126" t="s">
        <v>331</v>
      </c>
      <c r="C199" s="44" t="s">
        <v>92</v>
      </c>
      <c r="D199" s="44" t="s">
        <v>96</v>
      </c>
      <c r="E199" s="44" t="s">
        <v>317</v>
      </c>
      <c r="F199" s="44"/>
      <c r="G199" s="33">
        <f>SUM(G200)</f>
        <v>75610</v>
      </c>
      <c r="H199" s="33">
        <f>SUM(H200)</f>
        <v>75610</v>
      </c>
    </row>
    <row r="200" spans="1:8" s="15" customFormat="1" ht="18" customHeight="1">
      <c r="A200" s="43" t="s">
        <v>47</v>
      </c>
      <c r="B200" s="126" t="s">
        <v>331</v>
      </c>
      <c r="C200" s="44" t="s">
        <v>92</v>
      </c>
      <c r="D200" s="44" t="s">
        <v>96</v>
      </c>
      <c r="E200" s="44" t="s">
        <v>317</v>
      </c>
      <c r="F200" s="44" t="s">
        <v>78</v>
      </c>
      <c r="G200" s="33">
        <v>75610</v>
      </c>
      <c r="H200" s="33">
        <v>75610</v>
      </c>
    </row>
    <row r="201" spans="1:8" s="15" customFormat="1" ht="35.25" customHeight="1">
      <c r="A201" s="43" t="s">
        <v>470</v>
      </c>
      <c r="B201" s="126" t="s">
        <v>331</v>
      </c>
      <c r="C201" s="44" t="s">
        <v>92</v>
      </c>
      <c r="D201" s="44" t="s">
        <v>96</v>
      </c>
      <c r="E201" s="44" t="s">
        <v>316</v>
      </c>
      <c r="F201" s="44"/>
      <c r="G201" s="33">
        <f>SUM(G202:G204)</f>
        <v>6682400</v>
      </c>
      <c r="H201" s="33">
        <f>SUM(H202:H204)</f>
        <v>6682400</v>
      </c>
    </row>
    <row r="202" spans="1:8" ht="49.5" customHeight="1">
      <c r="A202" s="98" t="s">
        <v>453</v>
      </c>
      <c r="B202" s="181" t="s">
        <v>331</v>
      </c>
      <c r="C202" s="44" t="s">
        <v>92</v>
      </c>
      <c r="D202" s="44" t="s">
        <v>96</v>
      </c>
      <c r="E202" s="44" t="s">
        <v>316</v>
      </c>
      <c r="F202" s="44" t="s">
        <v>78</v>
      </c>
      <c r="G202" s="33">
        <v>6267400</v>
      </c>
      <c r="H202" s="33">
        <v>6267400</v>
      </c>
    </row>
    <row r="203" spans="1:8" ht="30" customHeight="1">
      <c r="A203" s="94" t="s">
        <v>454</v>
      </c>
      <c r="B203" s="182" t="s">
        <v>331</v>
      </c>
      <c r="C203" s="44" t="s">
        <v>92</v>
      </c>
      <c r="D203" s="44" t="s">
        <v>96</v>
      </c>
      <c r="E203" s="44" t="s">
        <v>316</v>
      </c>
      <c r="F203" s="44" t="s">
        <v>81</v>
      </c>
      <c r="G203" s="33">
        <v>396000</v>
      </c>
      <c r="H203" s="33">
        <v>396000</v>
      </c>
    </row>
    <row r="204" spans="1:8" ht="15.75" customHeight="1">
      <c r="A204" s="43" t="s">
        <v>83</v>
      </c>
      <c r="B204" s="183" t="s">
        <v>331</v>
      </c>
      <c r="C204" s="44" t="s">
        <v>92</v>
      </c>
      <c r="D204" s="44" t="s">
        <v>96</v>
      </c>
      <c r="E204" s="44" t="s">
        <v>316</v>
      </c>
      <c r="F204" s="44" t="s">
        <v>82</v>
      </c>
      <c r="G204" s="33">
        <v>19000</v>
      </c>
      <c r="H204" s="33">
        <v>19000</v>
      </c>
    </row>
    <row r="205" spans="1:8" ht="22.5" customHeight="1">
      <c r="A205" s="107" t="s">
        <v>320</v>
      </c>
      <c r="B205" s="183" t="s">
        <v>331</v>
      </c>
      <c r="C205" s="44" t="s">
        <v>92</v>
      </c>
      <c r="D205" s="44" t="s">
        <v>96</v>
      </c>
      <c r="E205" s="44" t="s">
        <v>318</v>
      </c>
      <c r="F205" s="107"/>
      <c r="G205" s="179">
        <f>SUM(G206)</f>
        <v>100000</v>
      </c>
      <c r="H205" s="179">
        <f>SUM(H206)</f>
        <v>100000</v>
      </c>
    </row>
    <row r="206" spans="1:8" ht="31.5" customHeight="1">
      <c r="A206" s="94" t="s">
        <v>454</v>
      </c>
      <c r="B206" s="128" t="s">
        <v>331</v>
      </c>
      <c r="C206" s="44" t="s">
        <v>92</v>
      </c>
      <c r="D206" s="44" t="s">
        <v>96</v>
      </c>
      <c r="E206" s="44" t="s">
        <v>319</v>
      </c>
      <c r="F206" s="107">
        <v>200</v>
      </c>
      <c r="G206" s="179">
        <v>100000</v>
      </c>
      <c r="H206" s="179">
        <v>100000</v>
      </c>
    </row>
    <row r="207" spans="1:8" ht="16.5" customHeight="1">
      <c r="A207" s="89" t="s">
        <v>97</v>
      </c>
      <c r="B207" s="126" t="s">
        <v>331</v>
      </c>
      <c r="C207" s="69" t="s">
        <v>99</v>
      </c>
      <c r="D207" s="69"/>
      <c r="E207" s="90"/>
      <c r="F207" s="44"/>
      <c r="G207" s="91">
        <f>SUM(G208,G220)</f>
        <v>11281276</v>
      </c>
      <c r="H207" s="91">
        <f>SUM(H208,H220)</f>
        <v>11281276</v>
      </c>
    </row>
    <row r="208" spans="1:8" ht="16.5" customHeight="1">
      <c r="A208" s="89" t="s">
        <v>98</v>
      </c>
      <c r="B208" s="181" t="s">
        <v>331</v>
      </c>
      <c r="C208" s="69" t="s">
        <v>99</v>
      </c>
      <c r="D208" s="69" t="s">
        <v>75</v>
      </c>
      <c r="E208" s="90"/>
      <c r="F208" s="44"/>
      <c r="G208" s="91">
        <f>SUM(G209)</f>
        <v>9820000</v>
      </c>
      <c r="H208" s="91">
        <f>SUM(H209)</f>
        <v>9820000</v>
      </c>
    </row>
    <row r="209" spans="1:8" ht="34.5" customHeight="1">
      <c r="A209" s="88" t="s">
        <v>289</v>
      </c>
      <c r="B209" s="128" t="s">
        <v>331</v>
      </c>
      <c r="C209" s="44" t="s">
        <v>99</v>
      </c>
      <c r="D209" s="44" t="s">
        <v>75</v>
      </c>
      <c r="E209" s="92" t="s">
        <v>473</v>
      </c>
      <c r="F209" s="44"/>
      <c r="G209" s="33">
        <f>SUM(G210,G215)</f>
        <v>9820000</v>
      </c>
      <c r="H209" s="33">
        <f>SUM(H210,H215)</f>
        <v>9820000</v>
      </c>
    </row>
    <row r="210" spans="1:8" ht="51" customHeight="1">
      <c r="A210" s="41" t="s">
        <v>310</v>
      </c>
      <c r="B210" s="126" t="s">
        <v>331</v>
      </c>
      <c r="C210" s="44" t="s">
        <v>99</v>
      </c>
      <c r="D210" s="44" t="s">
        <v>75</v>
      </c>
      <c r="E210" s="44" t="s">
        <v>476</v>
      </c>
      <c r="F210" s="44"/>
      <c r="G210" s="33">
        <f>SUM(G211)</f>
        <v>3720000</v>
      </c>
      <c r="H210" s="33">
        <f>SUM(H211)</f>
        <v>3720000</v>
      </c>
    </row>
    <row r="211" spans="1:8" ht="42.75" customHeight="1">
      <c r="A211" s="43" t="s">
        <v>470</v>
      </c>
      <c r="B211" s="126" t="s">
        <v>331</v>
      </c>
      <c r="C211" s="44" t="s">
        <v>99</v>
      </c>
      <c r="D211" s="44" t="s">
        <v>75</v>
      </c>
      <c r="E211" s="44" t="s">
        <v>495</v>
      </c>
      <c r="F211" s="44"/>
      <c r="G211" s="33">
        <f>SUM(G212:G214)</f>
        <v>3720000</v>
      </c>
      <c r="H211" s="33">
        <f>SUM(H212:H214)</f>
        <v>3720000</v>
      </c>
    </row>
    <row r="212" spans="1:8" ht="48" customHeight="1">
      <c r="A212" s="98" t="s">
        <v>453</v>
      </c>
      <c r="B212" s="126" t="s">
        <v>331</v>
      </c>
      <c r="C212" s="44" t="s">
        <v>99</v>
      </c>
      <c r="D212" s="44" t="s">
        <v>75</v>
      </c>
      <c r="E212" s="44" t="s">
        <v>495</v>
      </c>
      <c r="F212" s="44" t="s">
        <v>78</v>
      </c>
      <c r="G212" s="33">
        <v>3201358</v>
      </c>
      <c r="H212" s="33">
        <v>3201358</v>
      </c>
    </row>
    <row r="213" spans="1:8" ht="34.5" customHeight="1">
      <c r="A213" s="94" t="s">
        <v>454</v>
      </c>
      <c r="B213" s="181" t="s">
        <v>331</v>
      </c>
      <c r="C213" s="44" t="s">
        <v>99</v>
      </c>
      <c r="D213" s="44" t="s">
        <v>75</v>
      </c>
      <c r="E213" s="44" t="s">
        <v>495</v>
      </c>
      <c r="F213" s="44" t="s">
        <v>81</v>
      </c>
      <c r="G213" s="33">
        <v>498642</v>
      </c>
      <c r="H213" s="33">
        <v>498642</v>
      </c>
    </row>
    <row r="214" spans="1:8" ht="21.75" customHeight="1">
      <c r="A214" s="43" t="s">
        <v>83</v>
      </c>
      <c r="B214" s="182" t="s">
        <v>331</v>
      </c>
      <c r="C214" s="44" t="s">
        <v>99</v>
      </c>
      <c r="D214" s="44" t="s">
        <v>75</v>
      </c>
      <c r="E214" s="44" t="s">
        <v>495</v>
      </c>
      <c r="F214" s="44" t="s">
        <v>82</v>
      </c>
      <c r="G214" s="33">
        <v>20000</v>
      </c>
      <c r="H214" s="33">
        <v>20000</v>
      </c>
    </row>
    <row r="215" spans="1:8" ht="35.25" customHeight="1">
      <c r="A215" s="43" t="s">
        <v>311</v>
      </c>
      <c r="B215" s="183" t="s">
        <v>331</v>
      </c>
      <c r="C215" s="44" t="s">
        <v>99</v>
      </c>
      <c r="D215" s="44" t="s">
        <v>75</v>
      </c>
      <c r="E215" s="44" t="s">
        <v>477</v>
      </c>
      <c r="F215" s="44"/>
      <c r="G215" s="33">
        <f>SUM(G216)</f>
        <v>6100000</v>
      </c>
      <c r="H215" s="33">
        <f>SUM(H216)</f>
        <v>6100000</v>
      </c>
    </row>
    <row r="216" spans="1:8" ht="31.5" customHeight="1">
      <c r="A216" s="43" t="s">
        <v>470</v>
      </c>
      <c r="B216" s="183" t="s">
        <v>331</v>
      </c>
      <c r="C216" s="44" t="s">
        <v>99</v>
      </c>
      <c r="D216" s="44" t="s">
        <v>75</v>
      </c>
      <c r="E216" s="44" t="s">
        <v>38</v>
      </c>
      <c r="F216" s="44"/>
      <c r="G216" s="33">
        <f>SUM(G217:G219)</f>
        <v>6100000</v>
      </c>
      <c r="H216" s="33">
        <f>SUM(H217:H219)</f>
        <v>6100000</v>
      </c>
    </row>
    <row r="217" spans="1:8" ht="50.25" customHeight="1">
      <c r="A217" s="98" t="s">
        <v>453</v>
      </c>
      <c r="B217" s="128" t="s">
        <v>331</v>
      </c>
      <c r="C217" s="44" t="s">
        <v>99</v>
      </c>
      <c r="D217" s="44" t="s">
        <v>75</v>
      </c>
      <c r="E217" s="44" t="s">
        <v>38</v>
      </c>
      <c r="F217" s="44" t="s">
        <v>78</v>
      </c>
      <c r="G217" s="33">
        <v>5625022</v>
      </c>
      <c r="H217" s="33">
        <v>5625022</v>
      </c>
    </row>
    <row r="218" spans="1:8" ht="33" customHeight="1">
      <c r="A218" s="94" t="s">
        <v>454</v>
      </c>
      <c r="B218" s="128" t="s">
        <v>331</v>
      </c>
      <c r="C218" s="44" t="s">
        <v>99</v>
      </c>
      <c r="D218" s="44" t="s">
        <v>75</v>
      </c>
      <c r="E218" s="44" t="s">
        <v>38</v>
      </c>
      <c r="F218" s="44" t="s">
        <v>81</v>
      </c>
      <c r="G218" s="33">
        <v>424978</v>
      </c>
      <c r="H218" s="33">
        <v>424978</v>
      </c>
    </row>
    <row r="219" spans="1:8" ht="19.5" customHeight="1">
      <c r="A219" s="43" t="s">
        <v>83</v>
      </c>
      <c r="B219" s="126" t="s">
        <v>331</v>
      </c>
      <c r="C219" s="44" t="s">
        <v>99</v>
      </c>
      <c r="D219" s="44" t="s">
        <v>75</v>
      </c>
      <c r="E219" s="44" t="s">
        <v>38</v>
      </c>
      <c r="F219" s="44" t="s">
        <v>82</v>
      </c>
      <c r="G219" s="33">
        <v>50000</v>
      </c>
      <c r="H219" s="33">
        <v>50000</v>
      </c>
    </row>
    <row r="220" spans="1:8" ht="25.5" customHeight="1">
      <c r="A220" s="89" t="s">
        <v>100</v>
      </c>
      <c r="B220" s="181" t="s">
        <v>331</v>
      </c>
      <c r="C220" s="69" t="s">
        <v>99</v>
      </c>
      <c r="D220" s="69" t="s">
        <v>85</v>
      </c>
      <c r="E220" s="90"/>
      <c r="F220" s="44"/>
      <c r="G220" s="91">
        <f>SUM(G221)</f>
        <v>1461276</v>
      </c>
      <c r="H220" s="91">
        <f>SUM(H221)</f>
        <v>1461276</v>
      </c>
    </row>
    <row r="221" spans="1:8" ht="15" customHeight="1">
      <c r="A221" s="43" t="s">
        <v>312</v>
      </c>
      <c r="B221" s="128" t="s">
        <v>331</v>
      </c>
      <c r="C221" s="44" t="s">
        <v>99</v>
      </c>
      <c r="D221" s="44" t="s">
        <v>85</v>
      </c>
      <c r="E221" s="44" t="s">
        <v>473</v>
      </c>
      <c r="F221" s="44"/>
      <c r="G221" s="33">
        <f>SUM(G222)</f>
        <v>1461276</v>
      </c>
      <c r="H221" s="33">
        <f>SUM(H222)</f>
        <v>1461276</v>
      </c>
    </row>
    <row r="222" spans="1:8" ht="49.5" customHeight="1">
      <c r="A222" s="43" t="s">
        <v>313</v>
      </c>
      <c r="B222" s="126" t="s">
        <v>331</v>
      </c>
      <c r="C222" s="44" t="s">
        <v>99</v>
      </c>
      <c r="D222" s="44" t="s">
        <v>85</v>
      </c>
      <c r="E222" s="44" t="s">
        <v>474</v>
      </c>
      <c r="F222" s="44"/>
      <c r="G222" s="33">
        <f>SUM(G223,G225,)</f>
        <v>1461276</v>
      </c>
      <c r="H222" s="33">
        <f>SUM(H223,H225,)</f>
        <v>1461276</v>
      </c>
    </row>
    <row r="223" spans="1:8" ht="49.5" customHeight="1">
      <c r="A223" s="43" t="s">
        <v>481</v>
      </c>
      <c r="B223" s="181" t="s">
        <v>331</v>
      </c>
      <c r="C223" s="44" t="s">
        <v>99</v>
      </c>
      <c r="D223" s="44" t="s">
        <v>85</v>
      </c>
      <c r="E223" s="44" t="s">
        <v>314</v>
      </c>
      <c r="F223" s="44"/>
      <c r="G223" s="33">
        <f>SUM(G224)</f>
        <v>24276</v>
      </c>
      <c r="H223" s="33">
        <f>SUM(H224)</f>
        <v>24276</v>
      </c>
    </row>
    <row r="224" spans="1:8" ht="54.75" customHeight="1">
      <c r="A224" s="98" t="s">
        <v>453</v>
      </c>
      <c r="B224" s="128" t="s">
        <v>331</v>
      </c>
      <c r="C224" s="44" t="s">
        <v>99</v>
      </c>
      <c r="D224" s="44" t="s">
        <v>85</v>
      </c>
      <c r="E224" s="44" t="s">
        <v>314</v>
      </c>
      <c r="F224" s="44" t="s">
        <v>78</v>
      </c>
      <c r="G224" s="33">
        <v>24276</v>
      </c>
      <c r="H224" s="33">
        <v>24276</v>
      </c>
    </row>
    <row r="225" spans="1:8" ht="36.75" customHeight="1">
      <c r="A225" s="43" t="s">
        <v>470</v>
      </c>
      <c r="B225" s="124" t="s">
        <v>331</v>
      </c>
      <c r="C225" s="44" t="s">
        <v>99</v>
      </c>
      <c r="D225" s="44" t="s">
        <v>85</v>
      </c>
      <c r="E225" s="44" t="s">
        <v>494</v>
      </c>
      <c r="F225" s="44"/>
      <c r="G225" s="33">
        <f>SUM(G226:G228)</f>
        <v>1437000</v>
      </c>
      <c r="H225" s="33">
        <f>SUM(H226:H228)</f>
        <v>1437000</v>
      </c>
    </row>
    <row r="226" spans="1:8" ht="50.25" customHeight="1">
      <c r="A226" s="98" t="s">
        <v>453</v>
      </c>
      <c r="B226" s="126" t="s">
        <v>331</v>
      </c>
      <c r="C226" s="44" t="s">
        <v>99</v>
      </c>
      <c r="D226" s="44" t="s">
        <v>85</v>
      </c>
      <c r="E226" s="44" t="s">
        <v>494</v>
      </c>
      <c r="F226" s="44" t="s">
        <v>78</v>
      </c>
      <c r="G226" s="33">
        <v>1234536</v>
      </c>
      <c r="H226" s="33">
        <v>1234536</v>
      </c>
    </row>
    <row r="227" spans="1:8" ht="34.5" customHeight="1">
      <c r="A227" s="94" t="s">
        <v>454</v>
      </c>
      <c r="B227" s="181" t="s">
        <v>331</v>
      </c>
      <c r="C227" s="44" t="s">
        <v>99</v>
      </c>
      <c r="D227" s="44" t="s">
        <v>85</v>
      </c>
      <c r="E227" s="44" t="s">
        <v>494</v>
      </c>
      <c r="F227" s="44" t="s">
        <v>81</v>
      </c>
      <c r="G227" s="33">
        <v>192464</v>
      </c>
      <c r="H227" s="33">
        <v>192464</v>
      </c>
    </row>
    <row r="228" spans="1:8" ht="26.25" customHeight="1">
      <c r="A228" s="43" t="s">
        <v>83</v>
      </c>
      <c r="B228" s="128" t="s">
        <v>331</v>
      </c>
      <c r="C228" s="44" t="s">
        <v>99</v>
      </c>
      <c r="D228" s="44" t="s">
        <v>85</v>
      </c>
      <c r="E228" s="44" t="s">
        <v>494</v>
      </c>
      <c r="F228" s="44" t="s">
        <v>82</v>
      </c>
      <c r="G228" s="33">
        <v>10000</v>
      </c>
      <c r="H228" s="33">
        <v>10000</v>
      </c>
    </row>
    <row r="229" spans="1:8" ht="17.25" customHeight="1">
      <c r="A229" s="89" t="s">
        <v>101</v>
      </c>
      <c r="B229" s="128" t="s">
        <v>331</v>
      </c>
      <c r="C229" s="90">
        <v>10</v>
      </c>
      <c r="D229" s="90"/>
      <c r="E229" s="90"/>
      <c r="F229" s="44"/>
      <c r="G229" s="91">
        <f>SUM(G230,G235,G265,)</f>
        <v>45693151</v>
      </c>
      <c r="H229" s="91">
        <f>SUM(H230,H235,H265,)</f>
        <v>45593612</v>
      </c>
    </row>
    <row r="230" spans="1:8" ht="24" customHeight="1">
      <c r="A230" s="89" t="s">
        <v>102</v>
      </c>
      <c r="B230" s="126" t="s">
        <v>331</v>
      </c>
      <c r="C230" s="90">
        <v>10</v>
      </c>
      <c r="D230" s="69" t="s">
        <v>75</v>
      </c>
      <c r="E230" s="90"/>
      <c r="F230" s="44"/>
      <c r="G230" s="91">
        <f aca="true" t="shared" si="10" ref="G230:H233">SUM(G231)</f>
        <v>315000</v>
      </c>
      <c r="H230" s="91">
        <f t="shared" si="10"/>
        <v>315000</v>
      </c>
    </row>
    <row r="231" spans="1:8" ht="45.75" customHeight="1">
      <c r="A231" s="97" t="s">
        <v>194</v>
      </c>
      <c r="B231" s="181" t="s">
        <v>331</v>
      </c>
      <c r="C231" s="69" t="s">
        <v>48</v>
      </c>
      <c r="D231" s="90">
        <v>1</v>
      </c>
      <c r="E231" s="90" t="s">
        <v>458</v>
      </c>
      <c r="F231" s="44"/>
      <c r="G231" s="33">
        <f t="shared" si="10"/>
        <v>315000</v>
      </c>
      <c r="H231" s="33">
        <f t="shared" si="10"/>
        <v>315000</v>
      </c>
    </row>
    <row r="232" spans="1:8" ht="72.75" customHeight="1">
      <c r="A232" s="43" t="s">
        <v>574</v>
      </c>
      <c r="B232" s="128" t="s">
        <v>331</v>
      </c>
      <c r="C232" s="92">
        <v>10</v>
      </c>
      <c r="D232" s="44" t="s">
        <v>75</v>
      </c>
      <c r="E232" s="92" t="s">
        <v>485</v>
      </c>
      <c r="F232" s="44"/>
      <c r="G232" s="33">
        <f t="shared" si="10"/>
        <v>315000</v>
      </c>
      <c r="H232" s="33">
        <f t="shared" si="10"/>
        <v>315000</v>
      </c>
    </row>
    <row r="233" spans="1:8" ht="32.25" customHeight="1">
      <c r="A233" s="43" t="s">
        <v>273</v>
      </c>
      <c r="B233" s="126" t="s">
        <v>331</v>
      </c>
      <c r="C233" s="92">
        <v>10</v>
      </c>
      <c r="D233" s="44" t="s">
        <v>75</v>
      </c>
      <c r="E233" s="92" t="s">
        <v>275</v>
      </c>
      <c r="F233" s="44"/>
      <c r="G233" s="33">
        <f t="shared" si="10"/>
        <v>315000</v>
      </c>
      <c r="H233" s="33">
        <f t="shared" si="10"/>
        <v>315000</v>
      </c>
    </row>
    <row r="234" spans="1:8" ht="21" customHeight="1">
      <c r="A234" s="43" t="s">
        <v>104</v>
      </c>
      <c r="B234" s="126" t="s">
        <v>331</v>
      </c>
      <c r="C234" s="92">
        <v>10</v>
      </c>
      <c r="D234" s="44" t="s">
        <v>75</v>
      </c>
      <c r="E234" s="92" t="s">
        <v>275</v>
      </c>
      <c r="F234" s="44" t="s">
        <v>103</v>
      </c>
      <c r="G234" s="33">
        <v>315000</v>
      </c>
      <c r="H234" s="33">
        <v>315000</v>
      </c>
    </row>
    <row r="235" spans="1:8" ht="28.5" customHeight="1">
      <c r="A235" s="89" t="s">
        <v>105</v>
      </c>
      <c r="B235" s="126" t="s">
        <v>331</v>
      </c>
      <c r="C235" s="90">
        <v>10</v>
      </c>
      <c r="D235" s="69" t="s">
        <v>80</v>
      </c>
      <c r="E235" s="90"/>
      <c r="F235" s="44"/>
      <c r="G235" s="91">
        <f>SUM(G256,G240,G236,G261)</f>
        <v>31694233</v>
      </c>
      <c r="H235" s="91">
        <f>SUM(H256,H240,H236)</f>
        <v>31679130</v>
      </c>
    </row>
    <row r="236" spans="1:8" ht="36.75" customHeight="1">
      <c r="A236" s="170" t="s">
        <v>289</v>
      </c>
      <c r="B236" s="181" t="s">
        <v>331</v>
      </c>
      <c r="C236" s="90">
        <v>10</v>
      </c>
      <c r="D236" s="69" t="s">
        <v>80</v>
      </c>
      <c r="E236" s="90" t="s">
        <v>473</v>
      </c>
      <c r="F236" s="69"/>
      <c r="G236" s="91">
        <f aca="true" t="shared" si="11" ref="G236:H238">SUM(G237)</f>
        <v>648663</v>
      </c>
      <c r="H236" s="91">
        <f t="shared" si="11"/>
        <v>648663</v>
      </c>
    </row>
    <row r="237" spans="1:8" ht="50.25" customHeight="1">
      <c r="A237" s="98" t="s">
        <v>290</v>
      </c>
      <c r="B237" s="182" t="s">
        <v>331</v>
      </c>
      <c r="C237" s="92">
        <v>10</v>
      </c>
      <c r="D237" s="44" t="s">
        <v>80</v>
      </c>
      <c r="E237" s="92" t="s">
        <v>474</v>
      </c>
      <c r="F237" s="44"/>
      <c r="G237" s="33">
        <f t="shared" si="11"/>
        <v>648663</v>
      </c>
      <c r="H237" s="33">
        <f t="shared" si="11"/>
        <v>648663</v>
      </c>
    </row>
    <row r="238" spans="1:8" ht="33" customHeight="1">
      <c r="A238" s="43" t="s">
        <v>484</v>
      </c>
      <c r="B238" s="183" t="s">
        <v>331</v>
      </c>
      <c r="C238" s="92">
        <v>10</v>
      </c>
      <c r="D238" s="44" t="s">
        <v>80</v>
      </c>
      <c r="E238" s="92" t="s">
        <v>288</v>
      </c>
      <c r="F238" s="44"/>
      <c r="G238" s="33">
        <f t="shared" si="11"/>
        <v>648663</v>
      </c>
      <c r="H238" s="33">
        <f t="shared" si="11"/>
        <v>648663</v>
      </c>
    </row>
    <row r="239" spans="1:8" ht="24.75" customHeight="1">
      <c r="A239" s="43" t="s">
        <v>104</v>
      </c>
      <c r="B239" s="183" t="s">
        <v>331</v>
      </c>
      <c r="C239" s="92">
        <v>10</v>
      </c>
      <c r="D239" s="44" t="s">
        <v>80</v>
      </c>
      <c r="E239" s="92" t="s">
        <v>288</v>
      </c>
      <c r="F239" s="44" t="s">
        <v>103</v>
      </c>
      <c r="G239" s="33">
        <v>648663</v>
      </c>
      <c r="H239" s="33">
        <v>648663</v>
      </c>
    </row>
    <row r="240" spans="1:8" ht="45.75" customHeight="1">
      <c r="A240" s="97" t="s">
        <v>194</v>
      </c>
      <c r="B240" s="128" t="s">
        <v>331</v>
      </c>
      <c r="C240" s="69" t="s">
        <v>48</v>
      </c>
      <c r="D240" s="44" t="s">
        <v>80</v>
      </c>
      <c r="E240" s="90" t="s">
        <v>458</v>
      </c>
      <c r="F240" s="44"/>
      <c r="G240" s="33">
        <f>SUM(G241)</f>
        <v>15889512</v>
      </c>
      <c r="H240" s="33">
        <f>SUM(H241)</f>
        <v>16549946</v>
      </c>
    </row>
    <row r="241" spans="1:8" ht="52.5" customHeight="1">
      <c r="A241" s="43" t="s">
        <v>694</v>
      </c>
      <c r="B241" s="126" t="s">
        <v>331</v>
      </c>
      <c r="C241" s="92">
        <v>10</v>
      </c>
      <c r="D241" s="44" t="s">
        <v>80</v>
      </c>
      <c r="E241" s="92" t="s">
        <v>485</v>
      </c>
      <c r="F241" s="44"/>
      <c r="G241" s="33">
        <f>SUM(G242+G244+G247+G250+G253)</f>
        <v>15889512</v>
      </c>
      <c r="H241" s="33">
        <f>SUM(H242+H244+H247+H250+H253)</f>
        <v>16549946</v>
      </c>
    </row>
    <row r="242" spans="1:8" ht="24.75" customHeight="1">
      <c r="A242" s="41" t="s">
        <v>483</v>
      </c>
      <c r="B242" s="181" t="s">
        <v>331</v>
      </c>
      <c r="C242" s="92">
        <v>10</v>
      </c>
      <c r="D242" s="44" t="s">
        <v>80</v>
      </c>
      <c r="E242" s="92" t="s">
        <v>276</v>
      </c>
      <c r="F242" s="44"/>
      <c r="G242" s="33">
        <f>SUM(G243)</f>
        <v>4737347</v>
      </c>
      <c r="H242" s="33">
        <f>SUM(H243)</f>
        <v>4941059</v>
      </c>
    </row>
    <row r="243" spans="1:8" ht="23.25" customHeight="1">
      <c r="A243" s="43" t="s">
        <v>104</v>
      </c>
      <c r="B243" s="128" t="s">
        <v>331</v>
      </c>
      <c r="C243" s="92">
        <v>10</v>
      </c>
      <c r="D243" s="44" t="s">
        <v>80</v>
      </c>
      <c r="E243" s="92" t="s">
        <v>276</v>
      </c>
      <c r="F243" s="44" t="s">
        <v>103</v>
      </c>
      <c r="G243" s="33">
        <v>4737347</v>
      </c>
      <c r="H243" s="33">
        <v>4941059</v>
      </c>
    </row>
    <row r="244" spans="1:8" s="2" customFormat="1" ht="36" customHeight="1">
      <c r="A244" s="98" t="s">
        <v>277</v>
      </c>
      <c r="B244" s="126" t="s">
        <v>331</v>
      </c>
      <c r="C244" s="92">
        <v>10</v>
      </c>
      <c r="D244" s="44" t="s">
        <v>80</v>
      </c>
      <c r="E244" s="92" t="s">
        <v>283</v>
      </c>
      <c r="F244" s="44"/>
      <c r="G244" s="33">
        <f>SUM(G245+G246)</f>
        <v>310059</v>
      </c>
      <c r="H244" s="33">
        <f>SUM(H245+H246)</f>
        <v>324012</v>
      </c>
    </row>
    <row r="245" spans="1:8" ht="21.75" customHeight="1">
      <c r="A245" s="43" t="s">
        <v>104</v>
      </c>
      <c r="B245" s="126" t="s">
        <v>331</v>
      </c>
      <c r="C245" s="92">
        <v>10</v>
      </c>
      <c r="D245" s="44" t="s">
        <v>80</v>
      </c>
      <c r="E245" s="92" t="s">
        <v>283</v>
      </c>
      <c r="F245" s="44" t="s">
        <v>103</v>
      </c>
      <c r="G245" s="33">
        <v>303309</v>
      </c>
      <c r="H245" s="33">
        <v>316962</v>
      </c>
    </row>
    <row r="246" spans="1:8" ht="32.25" customHeight="1">
      <c r="A246" s="43" t="s">
        <v>454</v>
      </c>
      <c r="B246" s="126" t="s">
        <v>331</v>
      </c>
      <c r="C246" s="92">
        <v>10</v>
      </c>
      <c r="D246" s="44" t="s">
        <v>80</v>
      </c>
      <c r="E246" s="92" t="s">
        <v>283</v>
      </c>
      <c r="F246" s="44" t="s">
        <v>81</v>
      </c>
      <c r="G246" s="33">
        <v>6750</v>
      </c>
      <c r="H246" s="33">
        <v>7050</v>
      </c>
    </row>
    <row r="247" spans="1:8" ht="39" customHeight="1">
      <c r="A247" s="41" t="s">
        <v>281</v>
      </c>
      <c r="B247" s="181" t="s">
        <v>331</v>
      </c>
      <c r="C247" s="92">
        <v>10</v>
      </c>
      <c r="D247" s="44" t="s">
        <v>80</v>
      </c>
      <c r="E247" s="92" t="s">
        <v>284</v>
      </c>
      <c r="F247" s="44"/>
      <c r="G247" s="33">
        <f>SUM(G248+G249)</f>
        <v>1002897</v>
      </c>
      <c r="H247" s="33">
        <f>SUM(H248+H249)</f>
        <v>1002898</v>
      </c>
    </row>
    <row r="248" spans="1:8" ht="23.25" customHeight="1">
      <c r="A248" s="43" t="s">
        <v>104</v>
      </c>
      <c r="B248" s="182" t="s">
        <v>331</v>
      </c>
      <c r="C248" s="92">
        <v>10</v>
      </c>
      <c r="D248" s="44" t="s">
        <v>80</v>
      </c>
      <c r="E248" s="92" t="s">
        <v>284</v>
      </c>
      <c r="F248" s="44" t="s">
        <v>103</v>
      </c>
      <c r="G248" s="33">
        <v>982897</v>
      </c>
      <c r="H248" s="33">
        <v>982898</v>
      </c>
    </row>
    <row r="249" spans="1:8" ht="34.5" customHeight="1">
      <c r="A249" s="43" t="s">
        <v>454</v>
      </c>
      <c r="B249" s="183" t="s">
        <v>331</v>
      </c>
      <c r="C249" s="92">
        <v>10</v>
      </c>
      <c r="D249" s="44" t="s">
        <v>80</v>
      </c>
      <c r="E249" s="92" t="s">
        <v>284</v>
      </c>
      <c r="F249" s="44" t="s">
        <v>81</v>
      </c>
      <c r="G249" s="33">
        <v>20000</v>
      </c>
      <c r="H249" s="33">
        <v>20000</v>
      </c>
    </row>
    <row r="250" spans="1:8" ht="20.25" customHeight="1">
      <c r="A250" s="99" t="s">
        <v>282</v>
      </c>
      <c r="B250" s="183" t="s">
        <v>331</v>
      </c>
      <c r="C250" s="92">
        <v>10</v>
      </c>
      <c r="D250" s="44" t="s">
        <v>80</v>
      </c>
      <c r="E250" s="92" t="s">
        <v>285</v>
      </c>
      <c r="F250" s="44"/>
      <c r="G250" s="33">
        <f>SUM(G251+G252)</f>
        <v>6788800</v>
      </c>
      <c r="H250" s="33">
        <f>SUM(H251+H252)</f>
        <v>7094295</v>
      </c>
    </row>
    <row r="251" spans="1:8" ht="24" customHeight="1">
      <c r="A251" s="43" t="s">
        <v>104</v>
      </c>
      <c r="B251" s="128" t="s">
        <v>331</v>
      </c>
      <c r="C251" s="92">
        <v>10</v>
      </c>
      <c r="D251" s="44" t="s">
        <v>80</v>
      </c>
      <c r="E251" s="92" t="s">
        <v>285</v>
      </c>
      <c r="F251" s="44" t="s">
        <v>103</v>
      </c>
      <c r="G251" s="33">
        <v>6654900</v>
      </c>
      <c r="H251" s="33">
        <v>6954370</v>
      </c>
    </row>
    <row r="252" spans="1:8" ht="34.5" customHeight="1">
      <c r="A252" s="43" t="s">
        <v>454</v>
      </c>
      <c r="B252" s="126" t="s">
        <v>331</v>
      </c>
      <c r="C252" s="92">
        <v>10</v>
      </c>
      <c r="D252" s="44" t="s">
        <v>80</v>
      </c>
      <c r="E252" s="92" t="s">
        <v>285</v>
      </c>
      <c r="F252" s="44" t="s">
        <v>81</v>
      </c>
      <c r="G252" s="33">
        <v>133900</v>
      </c>
      <c r="H252" s="33">
        <v>139925</v>
      </c>
    </row>
    <row r="253" spans="1:8" ht="18" customHeight="1">
      <c r="A253" s="41" t="s">
        <v>286</v>
      </c>
      <c r="B253" s="181" t="s">
        <v>331</v>
      </c>
      <c r="C253" s="92">
        <v>10</v>
      </c>
      <c r="D253" s="44" t="s">
        <v>80</v>
      </c>
      <c r="E253" s="92" t="s">
        <v>287</v>
      </c>
      <c r="F253" s="44"/>
      <c r="G253" s="33">
        <f>SUM(G254+G255)</f>
        <v>3050409</v>
      </c>
      <c r="H253" s="33">
        <f>SUM(H254+H255)</f>
        <v>3187682</v>
      </c>
    </row>
    <row r="254" spans="1:8" ht="19.5" customHeight="1">
      <c r="A254" s="43" t="s">
        <v>104</v>
      </c>
      <c r="B254" s="128" t="s">
        <v>331</v>
      </c>
      <c r="C254" s="92">
        <v>10</v>
      </c>
      <c r="D254" s="44" t="s">
        <v>80</v>
      </c>
      <c r="E254" s="92" t="s">
        <v>287</v>
      </c>
      <c r="F254" s="44" t="s">
        <v>103</v>
      </c>
      <c r="G254" s="33">
        <v>2973900</v>
      </c>
      <c r="H254" s="33">
        <v>3107730</v>
      </c>
    </row>
    <row r="255" spans="1:8" ht="35.25" customHeight="1">
      <c r="A255" s="43" t="s">
        <v>454</v>
      </c>
      <c r="B255" s="126" t="s">
        <v>331</v>
      </c>
      <c r="C255" s="92">
        <v>10</v>
      </c>
      <c r="D255" s="44" t="s">
        <v>80</v>
      </c>
      <c r="E255" s="92" t="s">
        <v>287</v>
      </c>
      <c r="F255" s="44" t="s">
        <v>81</v>
      </c>
      <c r="G255" s="33">
        <v>76509</v>
      </c>
      <c r="H255" s="33">
        <v>79952</v>
      </c>
    </row>
    <row r="256" spans="1:8" ht="28.5" customHeight="1">
      <c r="A256" s="88" t="s">
        <v>296</v>
      </c>
      <c r="B256" s="126" t="s">
        <v>331</v>
      </c>
      <c r="C256" s="92">
        <v>10</v>
      </c>
      <c r="D256" s="44" t="s">
        <v>80</v>
      </c>
      <c r="E256" s="92" t="s">
        <v>460</v>
      </c>
      <c r="F256" s="44"/>
      <c r="G256" s="33">
        <f>SUM(G257)</f>
        <v>14480521</v>
      </c>
      <c r="H256" s="33">
        <f>SUM(H257)</f>
        <v>14480521</v>
      </c>
    </row>
    <row r="257" spans="1:8" s="3" customFormat="1" ht="84.75" customHeight="1">
      <c r="A257" s="98" t="s">
        <v>298</v>
      </c>
      <c r="B257" s="126" t="s">
        <v>331</v>
      </c>
      <c r="C257" s="92">
        <v>10</v>
      </c>
      <c r="D257" s="44" t="s">
        <v>80</v>
      </c>
      <c r="E257" s="92" t="s">
        <v>54</v>
      </c>
      <c r="F257" s="44"/>
      <c r="G257" s="33">
        <f>SUM(G258)</f>
        <v>14480521</v>
      </c>
      <c r="H257" s="33">
        <f>SUM(H258)</f>
        <v>14480521</v>
      </c>
    </row>
    <row r="258" spans="1:8" ht="72" customHeight="1">
      <c r="A258" s="43" t="s">
        <v>496</v>
      </c>
      <c r="B258" s="181" t="s">
        <v>331</v>
      </c>
      <c r="C258" s="92">
        <v>10</v>
      </c>
      <c r="D258" s="44" t="s">
        <v>80</v>
      </c>
      <c r="E258" s="92" t="s">
        <v>297</v>
      </c>
      <c r="F258" s="44"/>
      <c r="G258" s="33">
        <f>SUM(G259+G260)</f>
        <v>14480521</v>
      </c>
      <c r="H258" s="33">
        <f>SUM(H259+H260)</f>
        <v>14480521</v>
      </c>
    </row>
    <row r="259" spans="1:8" ht="20.25" customHeight="1">
      <c r="A259" s="43" t="s">
        <v>104</v>
      </c>
      <c r="B259" s="182" t="s">
        <v>331</v>
      </c>
      <c r="C259" s="92">
        <v>10</v>
      </c>
      <c r="D259" s="44" t="s">
        <v>80</v>
      </c>
      <c r="E259" s="92" t="s">
        <v>297</v>
      </c>
      <c r="F259" s="44" t="s">
        <v>103</v>
      </c>
      <c r="G259" s="33">
        <v>14430521</v>
      </c>
      <c r="H259" s="33">
        <v>14430521</v>
      </c>
    </row>
    <row r="260" spans="1:8" ht="36" customHeight="1">
      <c r="A260" s="43" t="s">
        <v>454</v>
      </c>
      <c r="B260" s="183" t="s">
        <v>331</v>
      </c>
      <c r="C260" s="92">
        <v>10</v>
      </c>
      <c r="D260" s="44" t="s">
        <v>80</v>
      </c>
      <c r="E260" s="92" t="s">
        <v>297</v>
      </c>
      <c r="F260" s="44" t="s">
        <v>81</v>
      </c>
      <c r="G260" s="33">
        <v>50000</v>
      </c>
      <c r="H260" s="33">
        <v>50000</v>
      </c>
    </row>
    <row r="261" spans="1:8" ht="62.25" customHeight="1">
      <c r="A261" s="97" t="s">
        <v>720</v>
      </c>
      <c r="B261" s="183" t="s">
        <v>331</v>
      </c>
      <c r="C261" s="92">
        <v>10</v>
      </c>
      <c r="D261" s="44" t="s">
        <v>80</v>
      </c>
      <c r="E261" s="92" t="s">
        <v>717</v>
      </c>
      <c r="F261" s="44"/>
      <c r="G261" s="33">
        <f aca="true" t="shared" si="12" ref="G261:H263">SUM(G262)</f>
        <v>675537</v>
      </c>
      <c r="H261" s="33">
        <f t="shared" si="12"/>
        <v>0</v>
      </c>
    </row>
    <row r="262" spans="1:8" ht="87.75" customHeight="1">
      <c r="A262" s="43" t="s">
        <v>721</v>
      </c>
      <c r="B262" s="128" t="s">
        <v>331</v>
      </c>
      <c r="C262" s="92">
        <v>10</v>
      </c>
      <c r="D262" s="44" t="s">
        <v>80</v>
      </c>
      <c r="E262" s="92" t="s">
        <v>718</v>
      </c>
      <c r="F262" s="44"/>
      <c r="G262" s="33">
        <f t="shared" si="12"/>
        <v>675537</v>
      </c>
      <c r="H262" s="33">
        <f t="shared" si="12"/>
        <v>0</v>
      </c>
    </row>
    <row r="263" spans="1:8" ht="37.5" customHeight="1">
      <c r="A263" s="41" t="s">
        <v>722</v>
      </c>
      <c r="B263" s="128" t="s">
        <v>331</v>
      </c>
      <c r="C263" s="92">
        <v>10</v>
      </c>
      <c r="D263" s="44" t="s">
        <v>80</v>
      </c>
      <c r="E263" s="92" t="s">
        <v>719</v>
      </c>
      <c r="F263" s="44"/>
      <c r="G263" s="33">
        <f t="shared" si="12"/>
        <v>675537</v>
      </c>
      <c r="H263" s="33">
        <f t="shared" si="12"/>
        <v>0</v>
      </c>
    </row>
    <row r="264" spans="1:8" ht="24.75" customHeight="1">
      <c r="A264" s="43" t="s">
        <v>104</v>
      </c>
      <c r="B264" s="126" t="s">
        <v>331</v>
      </c>
      <c r="C264" s="92">
        <v>10</v>
      </c>
      <c r="D264" s="44" t="s">
        <v>80</v>
      </c>
      <c r="E264" s="92" t="s">
        <v>719</v>
      </c>
      <c r="F264" s="44" t="s">
        <v>103</v>
      </c>
      <c r="G264" s="33">
        <v>675537</v>
      </c>
      <c r="H264" s="33"/>
    </row>
    <row r="265" spans="1:8" ht="15.75" customHeight="1">
      <c r="A265" s="89" t="s">
        <v>106</v>
      </c>
      <c r="B265" s="131" t="s">
        <v>331</v>
      </c>
      <c r="C265" s="90">
        <v>10</v>
      </c>
      <c r="D265" s="69" t="s">
        <v>85</v>
      </c>
      <c r="E265" s="90"/>
      <c r="F265" s="44"/>
      <c r="G265" s="91">
        <f>SUM(G266+G271)</f>
        <v>13683918</v>
      </c>
      <c r="H265" s="91">
        <f>SUM(H266+H271)</f>
        <v>13599482</v>
      </c>
    </row>
    <row r="266" spans="1:8" ht="49.5" customHeight="1">
      <c r="A266" s="97" t="s">
        <v>194</v>
      </c>
      <c r="B266" s="181" t="s">
        <v>331</v>
      </c>
      <c r="C266" s="69" t="s">
        <v>48</v>
      </c>
      <c r="D266" s="44" t="s">
        <v>85</v>
      </c>
      <c r="E266" s="90" t="s">
        <v>458</v>
      </c>
      <c r="F266" s="44"/>
      <c r="G266" s="33">
        <f>SUM(G267)</f>
        <v>11766893</v>
      </c>
      <c r="H266" s="33">
        <f>SUM(H267)</f>
        <v>11682457</v>
      </c>
    </row>
    <row r="267" spans="1:8" ht="69.75" customHeight="1">
      <c r="A267" s="51" t="s">
        <v>542</v>
      </c>
      <c r="B267" s="128" t="s">
        <v>331</v>
      </c>
      <c r="C267" s="92">
        <v>10</v>
      </c>
      <c r="D267" s="44" t="s">
        <v>85</v>
      </c>
      <c r="E267" s="92" t="s">
        <v>489</v>
      </c>
      <c r="F267" s="44"/>
      <c r="G267" s="33">
        <f>SUM(G268)</f>
        <v>11766893</v>
      </c>
      <c r="H267" s="33">
        <f>SUM(H268)</f>
        <v>11682457</v>
      </c>
    </row>
    <row r="268" spans="1:8" ht="41.25" customHeight="1">
      <c r="A268" s="43" t="s">
        <v>292</v>
      </c>
      <c r="B268" s="126" t="s">
        <v>331</v>
      </c>
      <c r="C268" s="92">
        <v>10</v>
      </c>
      <c r="D268" s="44" t="s">
        <v>85</v>
      </c>
      <c r="E268" s="92" t="s">
        <v>291</v>
      </c>
      <c r="F268" s="44"/>
      <c r="G268" s="33">
        <f>SUM(G270+G269)</f>
        <v>11766893</v>
      </c>
      <c r="H268" s="33">
        <f>SUM(H270+H269)</f>
        <v>11682457</v>
      </c>
    </row>
    <row r="269" spans="1:8" ht="37.5" customHeight="1">
      <c r="A269" s="43" t="s">
        <v>454</v>
      </c>
      <c r="B269" s="181" t="s">
        <v>331</v>
      </c>
      <c r="C269" s="92">
        <v>10</v>
      </c>
      <c r="D269" s="44" t="s">
        <v>85</v>
      </c>
      <c r="E269" s="92" t="s">
        <v>291</v>
      </c>
      <c r="F269" s="44" t="s">
        <v>81</v>
      </c>
      <c r="G269" s="33">
        <v>4059600</v>
      </c>
      <c r="H269" s="33">
        <v>4030500</v>
      </c>
    </row>
    <row r="270" spans="1:8" ht="27" customHeight="1">
      <c r="A270" s="43" t="s">
        <v>104</v>
      </c>
      <c r="B270" s="128" t="s">
        <v>331</v>
      </c>
      <c r="C270" s="92">
        <v>10</v>
      </c>
      <c r="D270" s="44" t="s">
        <v>85</v>
      </c>
      <c r="E270" s="92" t="s">
        <v>291</v>
      </c>
      <c r="F270" s="44" t="s">
        <v>103</v>
      </c>
      <c r="G270" s="33">
        <v>7707293</v>
      </c>
      <c r="H270" s="33">
        <v>7651957</v>
      </c>
    </row>
    <row r="271" spans="1:8" ht="36" customHeight="1">
      <c r="A271" s="88" t="s">
        <v>296</v>
      </c>
      <c r="B271" s="124" t="s">
        <v>331</v>
      </c>
      <c r="C271" s="44" t="s">
        <v>48</v>
      </c>
      <c r="D271" s="44" t="s">
        <v>85</v>
      </c>
      <c r="E271" s="92" t="s">
        <v>460</v>
      </c>
      <c r="F271" s="44"/>
      <c r="G271" s="33">
        <f aca="true" t="shared" si="13" ref="G271:H273">SUM(G272)</f>
        <v>1917025</v>
      </c>
      <c r="H271" s="33">
        <f t="shared" si="13"/>
        <v>1917025</v>
      </c>
    </row>
    <row r="272" spans="1:8" ht="48" customHeight="1">
      <c r="A272" s="110" t="s">
        <v>695</v>
      </c>
      <c r="B272" s="126" t="s">
        <v>331</v>
      </c>
      <c r="C272" s="92">
        <v>10</v>
      </c>
      <c r="D272" s="44" t="s">
        <v>85</v>
      </c>
      <c r="E272" s="92" t="s">
        <v>294</v>
      </c>
      <c r="F272" s="44"/>
      <c r="G272" s="33">
        <f t="shared" si="13"/>
        <v>1917025</v>
      </c>
      <c r="H272" s="33">
        <f t="shared" si="13"/>
        <v>1917025</v>
      </c>
    </row>
    <row r="273" spans="1:8" ht="15.75">
      <c r="A273" s="98" t="s">
        <v>65</v>
      </c>
      <c r="B273" s="181" t="s">
        <v>331</v>
      </c>
      <c r="C273" s="92">
        <v>10</v>
      </c>
      <c r="D273" s="44" t="s">
        <v>85</v>
      </c>
      <c r="E273" s="92" t="s">
        <v>293</v>
      </c>
      <c r="F273" s="44"/>
      <c r="G273" s="33">
        <f t="shared" si="13"/>
        <v>1917025</v>
      </c>
      <c r="H273" s="33">
        <f t="shared" si="13"/>
        <v>1917025</v>
      </c>
    </row>
    <row r="274" spans="1:8" ht="15.75">
      <c r="A274" s="43" t="s">
        <v>104</v>
      </c>
      <c r="B274" s="128" t="s">
        <v>331</v>
      </c>
      <c r="C274" s="92">
        <v>10</v>
      </c>
      <c r="D274" s="44" t="s">
        <v>85</v>
      </c>
      <c r="E274" s="92" t="s">
        <v>295</v>
      </c>
      <c r="F274" s="44" t="s">
        <v>103</v>
      </c>
      <c r="G274" s="33">
        <v>1917025</v>
      </c>
      <c r="H274" s="33">
        <v>1917025</v>
      </c>
    </row>
    <row r="275" spans="1:8" ht="21.75" customHeight="1">
      <c r="A275" s="93" t="s">
        <v>371</v>
      </c>
      <c r="B275" s="128" t="s">
        <v>331</v>
      </c>
      <c r="C275" s="90">
        <v>11</v>
      </c>
      <c r="D275" s="69" t="s">
        <v>370</v>
      </c>
      <c r="E275" s="90"/>
      <c r="F275" s="69"/>
      <c r="G275" s="91">
        <f>SUM(G276)</f>
        <v>1663000</v>
      </c>
      <c r="H275" s="91">
        <f>SUM(H276)</f>
        <v>1663000</v>
      </c>
    </row>
    <row r="276" spans="1:8" ht="15.75">
      <c r="A276" s="89" t="s">
        <v>107</v>
      </c>
      <c r="B276" s="126" t="s">
        <v>331</v>
      </c>
      <c r="C276" s="90">
        <v>11</v>
      </c>
      <c r="D276" s="69" t="s">
        <v>77</v>
      </c>
      <c r="E276" s="90"/>
      <c r="F276" s="44"/>
      <c r="G276" s="91">
        <f>SUM(G277)</f>
        <v>1663000</v>
      </c>
      <c r="H276" s="91">
        <f>SUM(H277)</f>
        <v>1663000</v>
      </c>
    </row>
    <row r="277" spans="1:8" ht="50.25" customHeight="1">
      <c r="A277" s="100" t="s">
        <v>304</v>
      </c>
      <c r="B277" s="126" t="s">
        <v>331</v>
      </c>
      <c r="C277" s="44" t="s">
        <v>108</v>
      </c>
      <c r="D277" s="44" t="s">
        <v>77</v>
      </c>
      <c r="E277" s="92" t="s">
        <v>487</v>
      </c>
      <c r="F277" s="44"/>
      <c r="G277" s="33">
        <f>SUM(G278+G283)</f>
        <v>1663000</v>
      </c>
      <c r="H277" s="33">
        <f>SUM(H278+H283)</f>
        <v>1663000</v>
      </c>
    </row>
    <row r="278" spans="1:8" ht="63">
      <c r="A278" s="106" t="s">
        <v>299</v>
      </c>
      <c r="B278" s="126" t="s">
        <v>331</v>
      </c>
      <c r="C278" s="44" t="s">
        <v>108</v>
      </c>
      <c r="D278" s="44" t="s">
        <v>77</v>
      </c>
      <c r="E278" s="92" t="s">
        <v>300</v>
      </c>
      <c r="F278" s="44"/>
      <c r="G278" s="33">
        <f>SUM(G279)</f>
        <v>1500000</v>
      </c>
      <c r="H278" s="33">
        <f>SUM(H279)</f>
        <v>1500000</v>
      </c>
    </row>
    <row r="279" spans="1:8" ht="53.25" customHeight="1">
      <c r="A279" s="98" t="s">
        <v>453</v>
      </c>
      <c r="B279" s="126" t="s">
        <v>331</v>
      </c>
      <c r="C279" s="44" t="s">
        <v>108</v>
      </c>
      <c r="D279" s="44" t="s">
        <v>77</v>
      </c>
      <c r="E279" s="92" t="s">
        <v>696</v>
      </c>
      <c r="F279" s="44"/>
      <c r="G279" s="33">
        <f>SUM(G280:G282)</f>
        <v>1500000</v>
      </c>
      <c r="H279" s="33">
        <f>SUM(H280:H282)</f>
        <v>1500000</v>
      </c>
    </row>
    <row r="280" spans="1:8" ht="63">
      <c r="A280" s="98" t="s">
        <v>453</v>
      </c>
      <c r="B280" s="126" t="s">
        <v>331</v>
      </c>
      <c r="C280" s="44" t="s">
        <v>108</v>
      </c>
      <c r="D280" s="44" t="s">
        <v>77</v>
      </c>
      <c r="E280" s="92" t="s">
        <v>696</v>
      </c>
      <c r="F280" s="44" t="s">
        <v>78</v>
      </c>
      <c r="G280" s="33">
        <v>1162856</v>
      </c>
      <c r="H280" s="33">
        <v>1162856</v>
      </c>
    </row>
    <row r="281" spans="1:8" ht="23.25" customHeight="1">
      <c r="A281" s="43" t="s">
        <v>454</v>
      </c>
      <c r="B281" s="126" t="s">
        <v>331</v>
      </c>
      <c r="C281" s="44" t="s">
        <v>108</v>
      </c>
      <c r="D281" s="44" t="s">
        <v>77</v>
      </c>
      <c r="E281" s="92" t="s">
        <v>696</v>
      </c>
      <c r="F281" s="44" t="s">
        <v>81</v>
      </c>
      <c r="G281" s="33">
        <v>100000</v>
      </c>
      <c r="H281" s="33">
        <v>100000</v>
      </c>
    </row>
    <row r="282" spans="1:8" ht="24.75" customHeight="1">
      <c r="A282" s="43" t="s">
        <v>83</v>
      </c>
      <c r="B282" s="126" t="s">
        <v>331</v>
      </c>
      <c r="C282" s="44" t="s">
        <v>108</v>
      </c>
      <c r="D282" s="44" t="s">
        <v>77</v>
      </c>
      <c r="E282" s="92" t="s">
        <v>696</v>
      </c>
      <c r="F282" s="44" t="s">
        <v>82</v>
      </c>
      <c r="G282" s="33">
        <v>237144</v>
      </c>
      <c r="H282" s="33">
        <v>237144</v>
      </c>
    </row>
    <row r="283" spans="1:8" ht="63">
      <c r="A283" s="139" t="s">
        <v>303</v>
      </c>
      <c r="C283" s="44" t="s">
        <v>108</v>
      </c>
      <c r="D283" s="44" t="s">
        <v>77</v>
      </c>
      <c r="E283" s="92" t="s">
        <v>301</v>
      </c>
      <c r="F283" s="44"/>
      <c r="G283" s="33">
        <f>SUM(G284)</f>
        <v>163000</v>
      </c>
      <c r="H283" s="33">
        <f>SUM(H284)</f>
        <v>163000</v>
      </c>
    </row>
    <row r="284" spans="1:8" ht="47.25">
      <c r="A284" s="43" t="s">
        <v>9</v>
      </c>
      <c r="C284" s="44" t="s">
        <v>108</v>
      </c>
      <c r="D284" s="44" t="s">
        <v>77</v>
      </c>
      <c r="E284" s="92" t="s">
        <v>302</v>
      </c>
      <c r="F284" s="44"/>
      <c r="G284" s="33">
        <f>SUM(G285)</f>
        <v>163000</v>
      </c>
      <c r="H284" s="33">
        <f>SUM(H285)</f>
        <v>163000</v>
      </c>
    </row>
    <row r="285" spans="1:8" ht="31.5">
      <c r="A285" s="43" t="s">
        <v>454</v>
      </c>
      <c r="C285" s="44" t="s">
        <v>108</v>
      </c>
      <c r="D285" s="44" t="s">
        <v>77</v>
      </c>
      <c r="E285" s="92" t="s">
        <v>302</v>
      </c>
      <c r="F285" s="44" t="s">
        <v>81</v>
      </c>
      <c r="G285" s="33">
        <v>163000</v>
      </c>
      <c r="H285" s="33">
        <v>163000</v>
      </c>
    </row>
    <row r="286" spans="1:8" ht="47.25">
      <c r="A286" s="89" t="s">
        <v>110</v>
      </c>
      <c r="C286" s="90">
        <v>14</v>
      </c>
      <c r="D286" s="90"/>
      <c r="E286" s="90"/>
      <c r="F286" s="44"/>
      <c r="G286" s="91">
        <f aca="true" t="shared" si="14" ref="G286:H290">SUM(G287)</f>
        <v>7936735</v>
      </c>
      <c r="H286" s="91">
        <f t="shared" si="14"/>
        <v>4724247</v>
      </c>
    </row>
    <row r="287" spans="1:8" ht="31.5">
      <c r="A287" s="89" t="s">
        <v>111</v>
      </c>
      <c r="C287" s="90">
        <v>14</v>
      </c>
      <c r="D287" s="69" t="s">
        <v>75</v>
      </c>
      <c r="E287" s="90"/>
      <c r="F287" s="44"/>
      <c r="G287" s="91">
        <f t="shared" si="14"/>
        <v>7936735</v>
      </c>
      <c r="H287" s="91">
        <f t="shared" si="14"/>
        <v>4724247</v>
      </c>
    </row>
    <row r="288" spans="1:8" ht="31.5">
      <c r="A288" s="41" t="s">
        <v>255</v>
      </c>
      <c r="C288" s="92">
        <v>14</v>
      </c>
      <c r="D288" s="44" t="s">
        <v>75</v>
      </c>
      <c r="E288" s="92" t="s">
        <v>467</v>
      </c>
      <c r="F288" s="44"/>
      <c r="G288" s="33">
        <f t="shared" si="14"/>
        <v>7936735</v>
      </c>
      <c r="H288" s="33">
        <f t="shared" si="14"/>
        <v>4724247</v>
      </c>
    </row>
    <row r="289" spans="1:8" ht="47.25">
      <c r="A289" s="41" t="s">
        <v>697</v>
      </c>
      <c r="C289" s="92">
        <v>14</v>
      </c>
      <c r="D289" s="44" t="s">
        <v>75</v>
      </c>
      <c r="E289" s="92" t="s">
        <v>256</v>
      </c>
      <c r="F289" s="44"/>
      <c r="G289" s="33">
        <f t="shared" si="14"/>
        <v>7936735</v>
      </c>
      <c r="H289" s="33">
        <f t="shared" si="14"/>
        <v>4724247</v>
      </c>
    </row>
    <row r="290" spans="1:8" ht="31.5">
      <c r="A290" s="96" t="s">
        <v>258</v>
      </c>
      <c r="C290" s="92">
        <v>14</v>
      </c>
      <c r="D290" s="44" t="s">
        <v>75</v>
      </c>
      <c r="E290" s="92" t="s">
        <v>259</v>
      </c>
      <c r="F290" s="44"/>
      <c r="G290" s="33">
        <f t="shared" si="14"/>
        <v>7936735</v>
      </c>
      <c r="H290" s="33">
        <f t="shared" si="14"/>
        <v>4724247</v>
      </c>
    </row>
    <row r="291" spans="1:8" ht="15.75">
      <c r="A291" s="92" t="s">
        <v>86</v>
      </c>
      <c r="C291" s="92">
        <v>14</v>
      </c>
      <c r="D291" s="44" t="s">
        <v>75</v>
      </c>
      <c r="E291" s="92" t="s">
        <v>259</v>
      </c>
      <c r="F291" s="44" t="s">
        <v>375</v>
      </c>
      <c r="G291" s="33">
        <v>7936735</v>
      </c>
      <c r="H291" s="33">
        <v>4724247</v>
      </c>
    </row>
    <row r="292" spans="1:8" ht="15.75">
      <c r="A292" s="92" t="s">
        <v>698</v>
      </c>
      <c r="C292" s="180"/>
      <c r="D292" s="180"/>
      <c r="E292" s="180"/>
      <c r="F292" s="180"/>
      <c r="G292" s="180">
        <v>3297056</v>
      </c>
      <c r="H292" s="180">
        <v>6593272</v>
      </c>
    </row>
  </sheetData>
  <sheetProtection/>
  <mergeCells count="5">
    <mergeCell ref="C11:H11"/>
    <mergeCell ref="A15:F15"/>
    <mergeCell ref="A16:F16"/>
    <mergeCell ref="A17:F17"/>
    <mergeCell ref="C12:H12"/>
  </mergeCells>
  <printOptions/>
  <pageMargins left="0.5118110236220472" right="0.31496062992125984" top="0.35433070866141736" bottom="0.35433070866141736" header="0.31496062992125984" footer="0.31496062992125984"/>
  <pageSetup fitToHeight="0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view="pageBreakPreview" zoomScale="60" workbookViewId="0" topLeftCell="A1">
      <selection activeCell="A16" sqref="A16"/>
    </sheetView>
  </sheetViews>
  <sheetFormatPr defaultColWidth="9.140625" defaultRowHeight="15"/>
  <cols>
    <col min="1" max="1" width="97.00390625" style="0" customWidth="1"/>
    <col min="2" max="2" width="11.57421875" style="0" customWidth="1"/>
    <col min="3" max="3" width="17.28125" style="0" customWidth="1"/>
    <col min="4" max="4" width="16.00390625" style="0" customWidth="1"/>
  </cols>
  <sheetData>
    <row r="1" spans="1:4" ht="15" customHeight="1">
      <c r="A1" s="167"/>
      <c r="B1" s="186" t="s">
        <v>739</v>
      </c>
      <c r="C1" s="186"/>
      <c r="D1" s="186"/>
    </row>
    <row r="2" spans="1:4" ht="15">
      <c r="A2" s="109"/>
      <c r="B2" s="186"/>
      <c r="C2" s="186"/>
      <c r="D2" s="186"/>
    </row>
    <row r="3" spans="1:4" ht="138" customHeight="1">
      <c r="A3" s="109" t="s">
        <v>354</v>
      </c>
      <c r="B3" s="186"/>
      <c r="C3" s="186"/>
      <c r="D3" s="186"/>
    </row>
    <row r="4" spans="1:4" ht="15">
      <c r="A4" s="109"/>
      <c r="B4" s="186"/>
      <c r="C4" s="186"/>
      <c r="D4" s="186"/>
    </row>
    <row r="5" spans="1:4" ht="30" customHeight="1">
      <c r="A5" s="109"/>
      <c r="B5" s="167"/>
      <c r="C5" s="167" t="s">
        <v>354</v>
      </c>
      <c r="D5" s="167"/>
    </row>
    <row r="6" spans="1:4" ht="6" customHeight="1" hidden="1">
      <c r="A6" s="109"/>
      <c r="B6" s="167"/>
      <c r="C6" s="167"/>
      <c r="D6" s="167"/>
    </row>
    <row r="7" spans="1:4" ht="18" customHeight="1">
      <c r="A7" s="190" t="s">
        <v>710</v>
      </c>
      <c r="B7" s="190"/>
      <c r="C7" s="190"/>
      <c r="D7" s="190"/>
    </row>
    <row r="8" spans="1:4" ht="3.75" customHeight="1" hidden="1">
      <c r="A8" s="190"/>
      <c r="B8" s="190"/>
      <c r="C8" s="190"/>
      <c r="D8" s="190"/>
    </row>
    <row r="9" spans="1:4" ht="36.75" customHeight="1">
      <c r="A9" s="190"/>
      <c r="B9" s="190"/>
      <c r="C9" s="190"/>
      <c r="D9" s="190"/>
    </row>
    <row r="10" spans="1:4" ht="6" customHeight="1">
      <c r="A10" s="109"/>
      <c r="B10" s="109"/>
      <c r="C10" s="109"/>
      <c r="D10" s="109"/>
    </row>
    <row r="11" spans="1:3" ht="13.5" customHeight="1">
      <c r="A11" s="190" t="s">
        <v>711</v>
      </c>
      <c r="B11" s="191"/>
      <c r="C11" s="168"/>
    </row>
    <row r="12" spans="2:3" ht="13.5" customHeight="1">
      <c r="B12" s="108"/>
      <c r="C12" s="108"/>
    </row>
    <row r="13" spans="1:4" ht="32.25" customHeight="1">
      <c r="A13" s="37" t="s">
        <v>66</v>
      </c>
      <c r="B13" s="37" t="s">
        <v>69</v>
      </c>
      <c r="C13" s="35" t="s">
        <v>712</v>
      </c>
      <c r="D13" s="35" t="s">
        <v>713</v>
      </c>
    </row>
    <row r="14" spans="1:4" ht="19.5" customHeight="1">
      <c r="A14" s="121" t="s">
        <v>490</v>
      </c>
      <c r="B14" s="56"/>
      <c r="C14" s="184">
        <f>SUM(C15+C19+C23+C27+C29+C38+C42+C44+C46+C49+C51+C53+C56+C58+C36)</f>
        <v>345057850</v>
      </c>
      <c r="D14" s="184">
        <f>SUM(D15+D19+D23+D27+D29+D38+D42+D44+D46+D49+D51+D53+D56+D58+D36)</f>
        <v>300807045</v>
      </c>
    </row>
    <row r="15" spans="1:4" s="4" customFormat="1" ht="33.75" customHeight="1">
      <c r="A15" s="88" t="s">
        <v>289</v>
      </c>
      <c r="B15" s="58" t="s">
        <v>473</v>
      </c>
      <c r="C15" s="184">
        <f>SUM(C16:C18)</f>
        <v>11929939</v>
      </c>
      <c r="D15" s="184">
        <f>SUM(D16:D18)</f>
        <v>11929939</v>
      </c>
    </row>
    <row r="16" spans="1:4" s="4" customFormat="1" ht="49.5" customHeight="1">
      <c r="A16" s="43" t="s">
        <v>313</v>
      </c>
      <c r="B16" s="53" t="s">
        <v>474</v>
      </c>
      <c r="C16" s="185">
        <f>SUM('[1]прил10'!F210+'[1]прил10'!F225)</f>
        <v>2109939</v>
      </c>
      <c r="D16" s="185">
        <f>SUM('[1]прил10'!G210+'[1]прил10'!G225)</f>
        <v>2109939</v>
      </c>
    </row>
    <row r="17" spans="1:4" s="4" customFormat="1" ht="50.25" customHeight="1">
      <c r="A17" s="41" t="s">
        <v>310</v>
      </c>
      <c r="B17" s="53" t="s">
        <v>476</v>
      </c>
      <c r="C17" s="71">
        <f>SUM('[1]прил10'!F198)</f>
        <v>3720000</v>
      </c>
      <c r="D17" s="71">
        <f>SUM('[1]прил10'!G198)</f>
        <v>3720000</v>
      </c>
    </row>
    <row r="18" spans="1:4" s="4" customFormat="1" ht="42" customHeight="1">
      <c r="A18" s="43" t="s">
        <v>311</v>
      </c>
      <c r="B18" s="53" t="s">
        <v>477</v>
      </c>
      <c r="C18" s="71">
        <f>SUM('[1]прил10'!F203)</f>
        <v>6100000</v>
      </c>
      <c r="D18" s="71">
        <f>SUM('[1]прил10'!G203)</f>
        <v>6100000</v>
      </c>
    </row>
    <row r="19" spans="1:4" s="4" customFormat="1" ht="41.25" customHeight="1">
      <c r="A19" s="59" t="s">
        <v>351</v>
      </c>
      <c r="B19" s="58" t="s">
        <v>458</v>
      </c>
      <c r="C19" s="68">
        <f>SUM(C20:C22)</f>
        <v>30184805</v>
      </c>
      <c r="D19" s="68">
        <f>SUM(D20:D22)</f>
        <v>30760803</v>
      </c>
    </row>
    <row r="20" spans="1:4" s="4" customFormat="1" ht="51.75" customHeight="1">
      <c r="A20" s="139" t="s">
        <v>195</v>
      </c>
      <c r="B20" s="53" t="s">
        <v>482</v>
      </c>
      <c r="C20" s="71">
        <f>SUM('[1]прил10'!F29+'[1]прил10'!F80)</f>
        <v>1502400</v>
      </c>
      <c r="D20" s="71">
        <f>SUM('[1]прил10'!G29+'[1]прил10'!G80)</f>
        <v>1502400</v>
      </c>
    </row>
    <row r="21" spans="1:4" s="4" customFormat="1" ht="48.75" customHeight="1">
      <c r="A21" s="43" t="s">
        <v>274</v>
      </c>
      <c r="B21" s="53" t="s">
        <v>485</v>
      </c>
      <c r="C21" s="71">
        <f>SUM('[1]прил10'!F229+'[1]прил10'!F220)</f>
        <v>16204512</v>
      </c>
      <c r="D21" s="71">
        <f>SUM('[1]прил10'!G229+'[1]прил10'!G220)</f>
        <v>16864946</v>
      </c>
    </row>
    <row r="22" spans="1:4" s="4" customFormat="1" ht="51.75" customHeight="1">
      <c r="A22" s="51" t="s">
        <v>714</v>
      </c>
      <c r="B22" s="53" t="s">
        <v>489</v>
      </c>
      <c r="C22" s="71">
        <f>SUM('[1]прил10'!F33+'[1]прил10'!F251)</f>
        <v>12477893</v>
      </c>
      <c r="D22" s="71">
        <f>SUM('[1]прил10'!G33+'[1]прил10'!G251)</f>
        <v>12393457</v>
      </c>
    </row>
    <row r="23" spans="1:4" ht="35.25" customHeight="1">
      <c r="A23" s="93" t="s">
        <v>315</v>
      </c>
      <c r="B23" s="56" t="s">
        <v>460</v>
      </c>
      <c r="C23" s="68">
        <f>SUM(C24:C26)</f>
        <v>275018882</v>
      </c>
      <c r="D23" s="68">
        <f>SUM(D24:D26)</f>
        <v>238717502</v>
      </c>
    </row>
    <row r="24" spans="1:4" ht="81" customHeight="1">
      <c r="A24" s="98" t="s">
        <v>352</v>
      </c>
      <c r="B24" s="54" t="s">
        <v>54</v>
      </c>
      <c r="C24" s="71">
        <f>SUM('[1]прил10'!F186+'[1]прил10'!F245)</f>
        <v>21338531</v>
      </c>
      <c r="D24" s="71">
        <f>SUM('[1]прил10'!G186+'[1]прил10'!G245)</f>
        <v>21338531</v>
      </c>
    </row>
    <row r="25" spans="1:4" ht="32.25" customHeight="1">
      <c r="A25" s="43" t="s">
        <v>325</v>
      </c>
      <c r="B25" s="54" t="s">
        <v>294</v>
      </c>
      <c r="C25" s="71">
        <v>236609143</v>
      </c>
      <c r="D25" s="71">
        <v>200307763</v>
      </c>
    </row>
    <row r="26" spans="1:4" s="4" customFormat="1" ht="51.75" customHeight="1">
      <c r="A26" s="43" t="s">
        <v>330</v>
      </c>
      <c r="B26" s="70" t="s">
        <v>329</v>
      </c>
      <c r="C26" s="71">
        <f>SUM('[1]прил10'!F163)</f>
        <v>17071208</v>
      </c>
      <c r="D26" s="71">
        <f>SUM('[1]прил10'!G163)</f>
        <v>17071208</v>
      </c>
    </row>
    <row r="27" spans="1:4" s="4" customFormat="1" ht="47.25" customHeight="1">
      <c r="A27" s="170" t="s">
        <v>243</v>
      </c>
      <c r="B27" s="57" t="s">
        <v>240</v>
      </c>
      <c r="C27" s="68">
        <f>SUM(C28)</f>
        <v>403000</v>
      </c>
      <c r="D27" s="68">
        <f>SUM(D28)</f>
        <v>403000</v>
      </c>
    </row>
    <row r="28" spans="1:4" s="4" customFormat="1" ht="51.75" customHeight="1">
      <c r="A28" s="55" t="s">
        <v>244</v>
      </c>
      <c r="B28" s="57" t="s">
        <v>241</v>
      </c>
      <c r="C28" s="68">
        <f>SUM('[1]прил10'!F119)</f>
        <v>403000</v>
      </c>
      <c r="D28" s="68">
        <f>SUM('[1]прил10'!G119)</f>
        <v>403000</v>
      </c>
    </row>
    <row r="29" spans="1:4" s="4" customFormat="1" ht="51.75" customHeight="1">
      <c r="A29" s="72" t="s">
        <v>246</v>
      </c>
      <c r="B29" s="57" t="s">
        <v>461</v>
      </c>
      <c r="C29" s="68">
        <f>SUM(C30)</f>
        <v>20000</v>
      </c>
      <c r="D29" s="68">
        <f>SUM(D30)</f>
        <v>20000</v>
      </c>
    </row>
    <row r="30" spans="1:4" ht="53.25" customHeight="1">
      <c r="A30" s="94" t="s">
        <v>247</v>
      </c>
      <c r="B30" s="54" t="s">
        <v>55</v>
      </c>
      <c r="C30" s="71">
        <f>SUM('[1]прил10'!F144)</f>
        <v>20000</v>
      </c>
      <c r="D30" s="71">
        <f>SUM('[1]прил10'!G144)</f>
        <v>20000</v>
      </c>
    </row>
    <row r="31" spans="1:4" ht="31.5" customHeight="1" hidden="1">
      <c r="A31" s="52"/>
      <c r="B31" s="54" t="s">
        <v>376</v>
      </c>
      <c r="C31" s="71"/>
      <c r="D31" s="71"/>
    </row>
    <row r="32" spans="1:4" ht="15.75" customHeight="1" hidden="1">
      <c r="A32" s="52"/>
      <c r="B32" s="54" t="s">
        <v>376</v>
      </c>
      <c r="C32" s="71"/>
      <c r="D32" s="71"/>
    </row>
    <row r="33" spans="1:4" ht="15" customHeight="1" hidden="1">
      <c r="A33" s="52"/>
      <c r="B33" s="54" t="s">
        <v>376</v>
      </c>
      <c r="C33" s="71"/>
      <c r="D33" s="71"/>
    </row>
    <row r="34" spans="1:4" ht="42" customHeight="1">
      <c r="A34" s="72" t="s">
        <v>637</v>
      </c>
      <c r="B34" s="54" t="s">
        <v>640</v>
      </c>
      <c r="C34" s="71">
        <v>1670</v>
      </c>
      <c r="D34" s="71">
        <v>2195</v>
      </c>
    </row>
    <row r="35" spans="1:4" ht="38.25" customHeight="1">
      <c r="A35" s="55" t="s">
        <v>639</v>
      </c>
      <c r="B35" s="54" t="s">
        <v>638</v>
      </c>
      <c r="C35" s="71">
        <v>1670</v>
      </c>
      <c r="D35" s="71">
        <v>2195</v>
      </c>
    </row>
    <row r="36" spans="1:4" ht="53.25" customHeight="1">
      <c r="A36" s="97" t="s">
        <v>720</v>
      </c>
      <c r="B36" s="54" t="s">
        <v>715</v>
      </c>
      <c r="C36" s="71">
        <f>SUM(C37)</f>
        <v>675537</v>
      </c>
      <c r="D36" s="71">
        <f>SUM(D37)</f>
        <v>0</v>
      </c>
    </row>
    <row r="37" spans="1:4" ht="78" customHeight="1">
      <c r="A37" s="43" t="s">
        <v>721</v>
      </c>
      <c r="B37" s="54" t="s">
        <v>716</v>
      </c>
      <c r="C37" s="71">
        <f>SUM('прил 10'!F256)</f>
        <v>675537</v>
      </c>
      <c r="D37" s="71"/>
    </row>
    <row r="38" spans="1:4" ht="51" customHeight="1">
      <c r="A38" s="101" t="s">
        <v>304</v>
      </c>
      <c r="B38" s="56" t="s">
        <v>487</v>
      </c>
      <c r="C38" s="68">
        <f>SUM(C39:C41)</f>
        <v>2599000</v>
      </c>
      <c r="D38" s="68">
        <f>SUM(D39:D41)</f>
        <v>2599000</v>
      </c>
    </row>
    <row r="39" spans="1:4" ht="65.25" customHeight="1">
      <c r="A39" s="104" t="s">
        <v>299</v>
      </c>
      <c r="B39" s="54" t="s">
        <v>300</v>
      </c>
      <c r="C39" s="71">
        <f>SUM('[1]прил10'!F178+'[1]прил10'!F262)</f>
        <v>1580000</v>
      </c>
      <c r="D39" s="71">
        <f>SUM('[1]прил10'!G178+'[1]прил10'!G262)</f>
        <v>1580000</v>
      </c>
    </row>
    <row r="40" spans="1:4" ht="69" customHeight="1">
      <c r="A40" s="106" t="s">
        <v>299</v>
      </c>
      <c r="B40" s="54" t="s">
        <v>301</v>
      </c>
      <c r="C40" s="71">
        <f>SUM('[1]прил10'!F267)</f>
        <v>163000</v>
      </c>
      <c r="D40" s="71">
        <f>SUM('[1]прил10'!G267)</f>
        <v>163000</v>
      </c>
    </row>
    <row r="41" spans="1:4" ht="50.25" customHeight="1">
      <c r="A41" s="106" t="s">
        <v>307</v>
      </c>
      <c r="B41" s="54" t="s">
        <v>306</v>
      </c>
      <c r="C41" s="71">
        <f>SUM('[1]прил10'!F181)</f>
        <v>856000</v>
      </c>
      <c r="D41" s="71">
        <f>SUM('[1]прил10'!G181)</f>
        <v>856000</v>
      </c>
    </row>
    <row r="42" spans="1:4" ht="35.25" customHeight="1">
      <c r="A42" s="79" t="s">
        <v>209</v>
      </c>
      <c r="B42" s="56" t="s">
        <v>478</v>
      </c>
      <c r="C42" s="68">
        <f>SUM(C43)</f>
        <v>50000</v>
      </c>
      <c r="D42" s="68">
        <f>SUM(D43)</f>
        <v>50000</v>
      </c>
    </row>
    <row r="43" spans="1:4" ht="50.25" customHeight="1">
      <c r="A43" s="81" t="s">
        <v>210</v>
      </c>
      <c r="B43" s="54" t="s">
        <v>479</v>
      </c>
      <c r="C43" s="71">
        <f>SUM('[1]прил10'!F86)</f>
        <v>50000</v>
      </c>
      <c r="D43" s="71">
        <f>SUM('[1]прил10'!G86)</f>
        <v>50000</v>
      </c>
    </row>
    <row r="44" spans="1:4" s="4" customFormat="1" ht="29.25" customHeight="1">
      <c r="A44" s="170" t="s">
        <v>190</v>
      </c>
      <c r="B44" s="57" t="s">
        <v>472</v>
      </c>
      <c r="C44" s="68">
        <f>SUM(C45)</f>
        <v>198528</v>
      </c>
      <c r="D44" s="68">
        <f>SUM(D45)</f>
        <v>198528</v>
      </c>
    </row>
    <row r="45" spans="1:4" s="4" customFormat="1" ht="47.25" customHeight="1">
      <c r="A45" s="139" t="s">
        <v>193</v>
      </c>
      <c r="B45" s="70" t="s">
        <v>191</v>
      </c>
      <c r="C45" s="71">
        <f>SUM('[1]прил10'!F38)</f>
        <v>198528</v>
      </c>
      <c r="D45" s="71">
        <f>SUM('[1]прил10'!G38)</f>
        <v>198528</v>
      </c>
    </row>
    <row r="46" spans="1:4" s="4" customFormat="1" ht="50.25" customHeight="1">
      <c r="A46" s="170" t="s">
        <v>232</v>
      </c>
      <c r="B46" s="57" t="s">
        <v>233</v>
      </c>
      <c r="C46" s="68">
        <f>SUM(C47:C48)</f>
        <v>6280689</v>
      </c>
      <c r="D46" s="68">
        <f>SUM(D47:D48)</f>
        <v>4855779</v>
      </c>
    </row>
    <row r="47" spans="1:4" s="4" customFormat="1" ht="43.5" customHeight="1">
      <c r="A47" s="110" t="s">
        <v>234</v>
      </c>
      <c r="B47" s="70" t="s">
        <v>270</v>
      </c>
      <c r="C47" s="71">
        <f>SUM('[1]прил10'!F112+'[1]прил10'!F123)</f>
        <v>6230689</v>
      </c>
      <c r="D47" s="71">
        <f>SUM('[1]прил10'!G112+'[1]прил10'!G123)</f>
        <v>4805779</v>
      </c>
    </row>
    <row r="48" spans="1:4" s="4" customFormat="1" ht="45" customHeight="1">
      <c r="A48" s="94" t="s">
        <v>690</v>
      </c>
      <c r="B48" s="70" t="s">
        <v>691</v>
      </c>
      <c r="C48" s="71">
        <f>SUM('[1]прил10'!F173)</f>
        <v>50000</v>
      </c>
      <c r="D48" s="71">
        <f>SUM('[1]прил10'!G173)</f>
        <v>50000</v>
      </c>
    </row>
    <row r="49" spans="1:4" s="4" customFormat="1" ht="39" customHeight="1">
      <c r="A49" s="137" t="s">
        <v>223</v>
      </c>
      <c r="B49" s="57" t="s">
        <v>463</v>
      </c>
      <c r="C49" s="68">
        <f>SUM(C50)</f>
        <v>237000</v>
      </c>
      <c r="D49" s="68">
        <f>SUM(D50)</f>
        <v>237000</v>
      </c>
    </row>
    <row r="50" spans="1:4" s="4" customFormat="1" ht="48" customHeight="1">
      <c r="A50" s="139" t="s">
        <v>225</v>
      </c>
      <c r="B50" s="57" t="s">
        <v>56</v>
      </c>
      <c r="C50" s="68">
        <f>SUM('[1]прил10'!F43)</f>
        <v>237000</v>
      </c>
      <c r="D50" s="68">
        <f>SUM('[1]прил10'!G43)</f>
        <v>237000</v>
      </c>
    </row>
    <row r="51" spans="1:4" s="4" customFormat="1" ht="49.5" customHeight="1">
      <c r="A51" s="178" t="s">
        <v>684</v>
      </c>
      <c r="B51" s="57" t="s">
        <v>462</v>
      </c>
      <c r="C51" s="68">
        <f>SUM(C52)</f>
        <v>1200000</v>
      </c>
      <c r="D51" s="68">
        <f>SUM(D52)</f>
        <v>1200000</v>
      </c>
    </row>
    <row r="52" spans="1:4" s="4" customFormat="1" ht="81" customHeight="1">
      <c r="A52" s="113" t="s">
        <v>229</v>
      </c>
      <c r="B52" s="70" t="s">
        <v>230</v>
      </c>
      <c r="C52" s="71">
        <f>SUM('[1]прил10'!F106)</f>
        <v>1200000</v>
      </c>
      <c r="D52" s="71">
        <f>SUM('[1]прил10'!G106)</f>
        <v>1200000</v>
      </c>
    </row>
    <row r="53" spans="1:4" s="4" customFormat="1" ht="40.5" customHeight="1">
      <c r="A53" s="89" t="s">
        <v>255</v>
      </c>
      <c r="B53" s="57" t="s">
        <v>467</v>
      </c>
      <c r="C53" s="68">
        <f>SUM(C54:C55)</f>
        <v>15873470</v>
      </c>
      <c r="D53" s="68">
        <f>SUM(D54:D55)</f>
        <v>9448494</v>
      </c>
    </row>
    <row r="54" spans="1:4" ht="37.5" customHeight="1">
      <c r="A54" s="43" t="s">
        <v>262</v>
      </c>
      <c r="B54" s="54" t="s">
        <v>57</v>
      </c>
      <c r="C54" s="71">
        <f>SUM(C55)</f>
        <v>7936735</v>
      </c>
      <c r="D54" s="71">
        <f>SUM(D55)</f>
        <v>4724247</v>
      </c>
    </row>
    <row r="55" spans="1:4" ht="54.75" customHeight="1">
      <c r="A55" s="41" t="s">
        <v>257</v>
      </c>
      <c r="B55" s="54" t="s">
        <v>256</v>
      </c>
      <c r="C55" s="71">
        <f>SUM('[1]прил10'!F273)</f>
        <v>7936735</v>
      </c>
      <c r="D55" s="71">
        <f>SUM('[1]прил10'!G273)</f>
        <v>4724247</v>
      </c>
    </row>
    <row r="56" spans="1:4" ht="18.75" customHeight="1">
      <c r="A56" s="72" t="s">
        <v>251</v>
      </c>
      <c r="B56" s="57" t="s">
        <v>471</v>
      </c>
      <c r="C56" s="68">
        <f>SUM(C57)</f>
        <v>20000</v>
      </c>
      <c r="D56" s="68">
        <f>SUM(D57)</f>
        <v>20000</v>
      </c>
    </row>
    <row r="57" spans="1:4" ht="33" customHeight="1">
      <c r="A57" s="55" t="s">
        <v>252</v>
      </c>
      <c r="B57" s="70" t="s">
        <v>39</v>
      </c>
      <c r="C57" s="71">
        <f>SUM('[1]прил10'!F127)</f>
        <v>20000</v>
      </c>
      <c r="D57" s="71">
        <f>SUM('[1]прил10'!G127)</f>
        <v>20000</v>
      </c>
    </row>
    <row r="58" spans="1:4" ht="29.25">
      <c r="A58" s="79" t="s">
        <v>177</v>
      </c>
      <c r="B58" s="57" t="s">
        <v>7</v>
      </c>
      <c r="C58" s="68">
        <f>SUM(C59:C60)</f>
        <v>367000</v>
      </c>
      <c r="D58" s="68">
        <f>SUM(D59:D60)</f>
        <v>367000</v>
      </c>
    </row>
    <row r="59" spans="1:4" ht="48.75" customHeight="1">
      <c r="A59" s="139" t="s">
        <v>184</v>
      </c>
      <c r="B59" s="57" t="s">
        <v>58</v>
      </c>
      <c r="C59" s="68">
        <f>SUM('[1]прил10'!F47)</f>
        <v>130000</v>
      </c>
      <c r="D59" s="68">
        <f>SUM('[1]прил10'!G47)</f>
        <v>130000</v>
      </c>
    </row>
    <row r="60" spans="1:4" ht="59.25" customHeight="1">
      <c r="A60" s="139" t="s">
        <v>178</v>
      </c>
      <c r="B60" s="57" t="s">
        <v>179</v>
      </c>
      <c r="C60" s="68">
        <f>SUM('[1]прил10'!F50)</f>
        <v>237000</v>
      </c>
      <c r="D60" s="68">
        <f>SUM('[1]прил10'!G50)</f>
        <v>237000</v>
      </c>
    </row>
  </sheetData>
  <sheetProtection/>
  <mergeCells count="3">
    <mergeCell ref="B1:D4"/>
    <mergeCell ref="A7:D9"/>
    <mergeCell ref="A11:B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FinLena</cp:lastModifiedBy>
  <cp:lastPrinted>2015-11-20T07:52:02Z</cp:lastPrinted>
  <dcterms:created xsi:type="dcterms:W3CDTF">2011-10-10T13:40:01Z</dcterms:created>
  <dcterms:modified xsi:type="dcterms:W3CDTF">2015-11-30T12:44:50Z</dcterms:modified>
  <cp:category/>
  <cp:version/>
  <cp:contentType/>
  <cp:contentStatus/>
</cp:coreProperties>
</file>